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948\"/>
    </mc:Choice>
  </mc:AlternateContent>
  <xr:revisionPtr revIDLastSave="0" documentId="13_ncr:1_{CD9130D3-33EE-4488-ACFB-B8FED2A210D5}" xr6:coauthVersionLast="47" xr6:coauthVersionMax="47" xr10:uidLastSave="{00000000-0000-0000-0000-000000000000}"/>
  <bookViews>
    <workbookView xWindow="945" yWindow="945" windowWidth="21675" windowHeight="14595" tabRatio="796" xr2:uid="{00000000-000D-0000-FFFF-FFFF00000000}"/>
  </bookViews>
  <sheets>
    <sheet name="Сводка затрат " sheetId="11" r:id="rId1"/>
    <sheet name="ССР" sheetId="2" r:id="rId2"/>
    <sheet name="ОСР 528-02-01" sheetId="3" r:id="rId3"/>
    <sheet name="ОСР 528-09-01" sheetId="4" r:id="rId4"/>
    <sheet name="ОСР 528-12-01" sheetId="5" r:id="rId5"/>
    <sheet name="ОСР 322-02-01" sheetId="6" r:id="rId6"/>
    <sheet name="ОСР 322-09-01" sheetId="7" r:id="rId7"/>
    <sheet name="ОСР 322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11" l="1"/>
  <c r="C37" i="11"/>
  <c r="C29" i="11"/>
  <c r="C28" i="11"/>
  <c r="C27" i="11"/>
  <c r="C43" i="11"/>
  <c r="H40" i="11" l="1"/>
  <c r="H39" i="11"/>
  <c r="H38" i="11"/>
  <c r="H37" i="11"/>
  <c r="H36" i="11"/>
  <c r="C30" i="11"/>
  <c r="E69" i="2"/>
  <c r="E70" i="2" s="1"/>
  <c r="E72" i="2" s="1"/>
  <c r="E73" i="2" s="1"/>
  <c r="E74" i="2" s="1"/>
  <c r="D69" i="2"/>
  <c r="D70" i="2" s="1"/>
  <c r="G68" i="2"/>
  <c r="G69" i="2" s="1"/>
  <c r="G70" i="2" s="1"/>
  <c r="G72" i="2" s="1"/>
  <c r="G73" i="2" s="1"/>
  <c r="G74" i="2" s="1"/>
  <c r="C39" i="11" s="1"/>
  <c r="F68" i="2"/>
  <c r="F69" i="2" s="1"/>
  <c r="F70" i="2" s="1"/>
  <c r="F72" i="2" s="1"/>
  <c r="F73" i="2" s="1"/>
  <c r="F74" i="2" s="1"/>
  <c r="E68" i="2"/>
  <c r="D68" i="2"/>
  <c r="G60" i="2"/>
  <c r="F60" i="2"/>
  <c r="E60" i="2"/>
  <c r="D60" i="2"/>
  <c r="H60" i="2" s="1"/>
  <c r="H59" i="2"/>
  <c r="G42" i="2"/>
  <c r="F42" i="2"/>
  <c r="E42" i="2"/>
  <c r="H42" i="2" s="1"/>
  <c r="D42" i="2"/>
  <c r="H41" i="2"/>
  <c r="G39" i="2"/>
  <c r="F39" i="2"/>
  <c r="E39" i="2"/>
  <c r="D39" i="2"/>
  <c r="H39" i="2" s="1"/>
  <c r="H38" i="2"/>
  <c r="G36" i="2"/>
  <c r="F36" i="2"/>
  <c r="E36" i="2"/>
  <c r="H36" i="2" s="1"/>
  <c r="D36" i="2"/>
  <c r="H35" i="2"/>
  <c r="G33" i="2"/>
  <c r="F33" i="2"/>
  <c r="E33" i="2"/>
  <c r="D33" i="2"/>
  <c r="H33" i="2" s="1"/>
  <c r="H32" i="2"/>
  <c r="G30" i="2"/>
  <c r="F30" i="2"/>
  <c r="E30" i="2"/>
  <c r="H30" i="2" s="1"/>
  <c r="D30" i="2"/>
  <c r="H29" i="2"/>
  <c r="G23" i="2"/>
  <c r="F23" i="2"/>
  <c r="E23" i="2"/>
  <c r="D23" i="2"/>
  <c r="H23" i="2" s="1"/>
  <c r="H22" i="2"/>
  <c r="D72" i="2" l="1"/>
  <c r="H70" i="2"/>
  <c r="H68" i="2"/>
  <c r="H69" i="2"/>
  <c r="C31" i="11"/>
  <c r="C32" i="11"/>
  <c r="C34" i="11" s="1"/>
  <c r="D73" i="2" l="1"/>
  <c r="H72" i="2"/>
  <c r="D74" i="2" l="1"/>
  <c r="H73" i="2"/>
  <c r="C40" i="11" l="1"/>
  <c r="H74" i="2"/>
  <c r="C42" i="11" l="1"/>
  <c r="C44" i="11" s="1"/>
  <c r="C46" i="11" s="1"/>
  <c r="C41" i="11"/>
</calcChain>
</file>

<file path=xl/sharedStrings.xml><?xml version="1.0" encoding="utf-8"?>
<sst xmlns="http://schemas.openxmlformats.org/spreadsheetml/2006/main" count="343" uniqueCount="159">
  <si>
    <t>СВОДКА ЗАТРАТ</t>
  </si>
  <si>
    <t>P_0948</t>
  </si>
  <si>
    <t>(идентификатор инвестиционного проекта)</t>
  </si>
  <si>
    <t>Реконструкция ТП-439 10/0,4/2х630 кВА с заменой  трансформаторов 2х630 кВА , замена выключателей 10 кВ ( 8 шт.)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</si>
  <si>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</si>
  <si>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</si>
  <si>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</si>
  <si>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</si>
  <si>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</si>
  <si>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</si>
  <si>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</si>
  <si>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</si>
  <si>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</si>
  <si>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</si>
  <si>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</si>
  <si>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</si>
  <si>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</si>
  <si>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</si>
  <si>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</si>
  <si>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</si>
  <si>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</si>
  <si>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</si>
  <si>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</si>
  <si>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</si>
  <si>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</si>
  <si>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ОСР-528-02-01</t>
  </si>
  <si>
    <t>"Реконструкция КТП КЯР 627/630 кВА с заменой КТП" Красноярский район Самарская область</t>
  </si>
  <si>
    <t>ОСР 322-02-01</t>
  </si>
  <si>
    <t>"Реконструкция РУ-0,4 кВ КТП Яг 907/160кВА"Ставропольский район,Самарская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</si>
  <si>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</si>
  <si>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</si>
  <si>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</si>
  <si>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</si>
  <si>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</si>
  <si>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</si>
  <si>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</si>
  <si>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</si>
  <si>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</si>
  <si>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</si>
  <si>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</si>
  <si>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</si>
  <si>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</si>
  <si>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</si>
  <si>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</si>
  <si>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</si>
  <si>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</si>
  <si>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</si>
  <si>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</si>
  <si>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ОСР-528-09-01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</si>
  <si>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</si>
  <si>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</si>
  <si>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</si>
  <si>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</si>
  <si>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</si>
  <si>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</si>
  <si>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</si>
  <si>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 322-09-01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</si>
  <si>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</si>
  <si>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</si>
  <si>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</si>
  <si>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</si>
  <si>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</si>
  <si>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</si>
  <si>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</si>
  <si>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</si>
  <si>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</si>
  <si>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</si>
  <si>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</si>
  <si>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</si>
  <si>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</si>
  <si>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</si>
  <si>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</si>
  <si>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</si>
  <si>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</si>
  <si>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</si>
  <si>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</si>
  <si>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</si>
  <si>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 322-12-01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</si>
  <si>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</si>
  <si>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</si>
  <si>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</si>
  <si>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528-02-01</t>
  </si>
  <si>
    <t>Наименование сметы</t>
  </si>
  <si>
    <t>Наименование локальных сметных расчетов (смет), затрат</t>
  </si>
  <si>
    <t>ЛС-528-1</t>
  </si>
  <si>
    <t>Замена КТП КЯР 627/630 кВА</t>
  </si>
  <si>
    <t>Итого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</si>
  <si>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</si>
  <si>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</si>
  <si>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</si>
  <si>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</si>
  <si>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</si>
  <si>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</si>
  <si>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</si>
  <si>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</si>
  <si>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</si>
  <si>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</si>
  <si>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</si>
  <si>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</si>
  <si>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</si>
  <si>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</si>
  <si>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</si>
  <si>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</si>
  <si>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</si>
  <si>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</si>
  <si>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</si>
  <si>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</si>
  <si>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</si>
  <si>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</si>
  <si>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</si>
  <si>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528-02-01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</si>
  <si>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</si>
  <si>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</si>
  <si>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</si>
  <si>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</si>
  <si>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</si>
  <si>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627/630 кВА с заменой КТП" Красноярский район Самарская область</t>
  </si>
  <si>
    <t>Монтаж (реконструкция) КТП (киоск)</t>
  </si>
  <si>
    <t>ОСР 528-09-01</t>
  </si>
  <si>
    <t>ОСР 528-12-01</t>
  </si>
  <si>
    <t>шкаф</t>
  </si>
  <si>
    <t>"Реконструкция  РУ-0,4 кВ КТП Яг 907/160кВА"Ставропольский район,Самарская область</t>
  </si>
  <si>
    <t>РП (СП, РТП) на 6 ячеек выключателей или ТП (РТП) с одним трансформатором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</si>
  <si>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</si>
  <si>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</si>
  <si>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</si>
  <si>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</si>
  <si>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</si>
  <si>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</si>
  <si>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</si>
  <si>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</si>
  <si>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</si>
  <si>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</si>
  <si>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</si>
  <si>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</si>
  <si>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10/0.4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</si>
  <si>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</si>
  <si>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</si>
  <si>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</si>
  <si>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КП Исх. №103 от 27.02.2024г СВЭМ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</si>
  <si>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</si>
  <si>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</si>
  <si>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</si>
  <si>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</si>
  <si>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</si>
  <si>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</si>
  <si>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</si>
  <si>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</si>
  <si>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</si>
  <si>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</si>
  <si>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</si>
  <si>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</si>
  <si>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</si>
  <si>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</si>
  <si>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</si>
  <si>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СВЭМ №363 от 05.06.2024</t>
  </si>
  <si>
    <t>КП СВЭМ №363 от 05.06.2025</t>
  </si>
  <si>
    <t>Понижающий коэффициент</t>
  </si>
  <si>
    <t>Итого с учётом понижающего коэффициента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</si>
</sst>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  <numFmt numFmtId="173" formatCode="_-* #,##0.00000_-;\-* #,##0.00000_-;_-* &quot;-&quot;??_-;_-@_-"/>
    <numFmt numFmtId="174" formatCode="_-* #,##0.000000_-;\-* #,##0.000000_-;_-* &quot;-&quot;??_-;_-@_-"/>
    <numFmt numFmtId="179" formatCode="_-* #,##0.00\ _₽_-;\-* #,##0.00\ _₽_-;_-* &quot;-&quot;??????\ _₽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6" fontId="13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3" applyFont="1" applyAlignment="1">
      <alignment horizontal="right" vertical="center"/>
    </xf>
    <xf numFmtId="0" fontId="13" fillId="0" borderId="0" xfId="3"/>
    <xf numFmtId="0" fontId="1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167" fontId="3" fillId="0" borderId="0" xfId="3" applyNumberFormat="1" applyFont="1" applyAlignment="1">
      <alignment horizontal="left" vertical="center"/>
    </xf>
    <xf numFmtId="0" fontId="15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5" fillId="0" borderId="1" xfId="4" applyFont="1" applyBorder="1" applyAlignment="1">
      <alignment horizontal="left" vertical="center" wrapText="1"/>
    </xf>
    <xf numFmtId="4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166" fontId="15" fillId="0" borderId="1" xfId="4" applyNumberFormat="1" applyFont="1" applyBorder="1" applyAlignment="1">
      <alignment vertical="center" wrapText="1"/>
    </xf>
    <xf numFmtId="166" fontId="4" fillId="0" borderId="0" xfId="5" applyNumberFormat="1" applyFont="1" applyAlignment="1">
      <alignment vertical="center"/>
    </xf>
    <xf numFmtId="0" fontId="15" fillId="2" borderId="0" xfId="5" applyFont="1" applyFill="1" applyAlignment="1">
      <alignment horizontal="center" vertical="center" wrapText="1"/>
    </xf>
    <xf numFmtId="0" fontId="15" fillId="2" borderId="0" xfId="5" applyFont="1" applyFill="1" applyAlignment="1">
      <alignment horizontal="right" vertical="center"/>
    </xf>
    <xf numFmtId="2" fontId="13" fillId="3" borderId="0" xfId="3" applyNumberFormat="1" applyFill="1"/>
    <xf numFmtId="2" fontId="15" fillId="2" borderId="0" xfId="5" applyNumberFormat="1" applyFont="1" applyFill="1" applyAlignment="1">
      <alignment horizontal="center" vertical="center"/>
    </xf>
    <xf numFmtId="166" fontId="15" fillId="0" borderId="1" xfId="6" applyFont="1" applyFill="1" applyBorder="1" applyAlignment="1">
      <alignment vertical="center" wrapText="1"/>
    </xf>
    <xf numFmtId="164" fontId="4" fillId="0" borderId="0" xfId="5" applyNumberFormat="1" applyFont="1" applyAlignment="1">
      <alignment vertical="center"/>
    </xf>
    <xf numFmtId="168" fontId="4" fillId="0" borderId="0" xfId="5" applyNumberFormat="1" applyFont="1" applyAlignment="1">
      <alignment vertical="center"/>
    </xf>
    <xf numFmtId="166" fontId="15" fillId="2" borderId="0" xfId="6" applyFont="1" applyFill="1" applyAlignment="1">
      <alignment horizontal="center" vertical="center"/>
    </xf>
    <xf numFmtId="169" fontId="15" fillId="0" borderId="1" xfId="6" applyNumberFormat="1" applyFont="1" applyFill="1" applyBorder="1" applyAlignment="1">
      <alignment vertical="center" wrapText="1"/>
    </xf>
    <xf numFmtId="170" fontId="17" fillId="0" borderId="0" xfId="5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4" applyFont="1" applyFill="1" applyAlignment="1">
      <alignment horizontal="right" vertical="center"/>
    </xf>
    <xf numFmtId="164" fontId="17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64" fontId="17" fillId="0" borderId="0" xfId="5" applyNumberFormat="1" applyFont="1" applyAlignment="1">
      <alignment vertical="center"/>
    </xf>
    <xf numFmtId="4" fontId="4" fillId="0" borderId="0" xfId="5" applyNumberFormat="1" applyFont="1" applyAlignment="1">
      <alignment vertical="center"/>
    </xf>
    <xf numFmtId="171" fontId="15" fillId="2" borderId="0" xfId="6" applyNumberFormat="1" applyFont="1" applyFill="1" applyAlignment="1">
      <alignment horizontal="center" vertical="center"/>
    </xf>
    <xf numFmtId="166" fontId="15" fillId="0" borderId="1" xfId="6" applyFont="1" applyFill="1" applyBorder="1" applyAlignment="1">
      <alignment horizontal="center" vertical="center" wrapText="1"/>
    </xf>
    <xf numFmtId="169" fontId="15" fillId="0" borderId="1" xfId="6" applyNumberFormat="1" applyFont="1" applyFill="1" applyBorder="1" applyAlignment="1">
      <alignment horizontal="center" vertical="center" wrapText="1"/>
    </xf>
    <xf numFmtId="0" fontId="17" fillId="0" borderId="0" xfId="5" applyFont="1" applyAlignment="1">
      <alignment vertical="center"/>
    </xf>
    <xf numFmtId="172" fontId="4" fillId="0" borderId="0" xfId="5" applyNumberFormat="1" applyFont="1" applyAlignment="1">
      <alignment vertical="center"/>
    </xf>
    <xf numFmtId="0" fontId="15" fillId="0" borderId="0" xfId="4" applyFont="1" applyAlignment="1">
      <alignment horizontal="left" vertical="center"/>
    </xf>
    <xf numFmtId="170" fontId="4" fillId="0" borderId="0" xfId="5" applyNumberFormat="1" applyFont="1" applyAlignment="1">
      <alignment vertical="center"/>
    </xf>
    <xf numFmtId="43" fontId="15" fillId="0" borderId="1" xfId="1" applyFont="1" applyFill="1" applyBorder="1" applyAlignment="1">
      <alignment vertical="center" wrapText="1"/>
    </xf>
    <xf numFmtId="2" fontId="0" fillId="3" borderId="0" xfId="0" applyNumberFormat="1" applyFill="1"/>
    <xf numFmtId="43" fontId="15" fillId="2" borderId="0" xfId="1" applyFont="1" applyFill="1" applyAlignment="1">
      <alignment horizontal="center" vertical="center"/>
    </xf>
    <xf numFmtId="173" fontId="15" fillId="0" borderId="1" xfId="1" applyNumberFormat="1" applyFont="1" applyFill="1" applyBorder="1" applyAlignment="1">
      <alignment vertical="center" wrapText="1"/>
    </xf>
    <xf numFmtId="174" fontId="15" fillId="0" borderId="1" xfId="1" applyNumberFormat="1" applyFont="1" applyFill="1" applyBorder="1" applyAlignment="1">
      <alignment vertical="center" wrapText="1"/>
    </xf>
    <xf numFmtId="174" fontId="15" fillId="0" borderId="1" xfId="1" applyNumberFormat="1" applyFont="1" applyFill="1" applyBorder="1" applyAlignment="1">
      <alignment horizontal="center" vertical="center" wrapText="1"/>
    </xf>
    <xf numFmtId="174" fontId="16" fillId="0" borderId="1" xfId="1" applyNumberFormat="1" applyFont="1" applyFill="1" applyBorder="1" applyAlignment="1">
      <alignment horizontal="center" vertical="center" wrapText="1"/>
    </xf>
    <xf numFmtId="0" fontId="16" fillId="0" borderId="4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6" xfId="4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9" fontId="4" fillId="0" borderId="0" xfId="5" applyNumberFormat="1" applyFont="1" applyAlignment="1">
      <alignment vertical="center"/>
    </xf>
    <xf numFmtId="170" fontId="13" fillId="0" borderId="0" xfId="3" applyNumberFormat="1"/>
  </cellXfs>
  <cellStyles count="7">
    <cellStyle name="Normal" xfId="4" xr:uid="{5D735D43-B4A2-4AE3-8E71-3002B6403F6C}"/>
    <cellStyle name="Обычный" xfId="0" builtinId="0"/>
    <cellStyle name="Обычный 2" xfId="3" xr:uid="{5B4703E2-8D18-4318-9D57-6751EEE0B791}"/>
    <cellStyle name="Обычный 2 2" xfId="5" xr:uid="{674C2B02-E22E-4AC3-85C8-5A43F517767D}"/>
    <cellStyle name="Процентный" xfId="2" builtinId="5"/>
    <cellStyle name="Финансовый" xfId="1" builtinId="3"/>
    <cellStyle name="Финансовый 2" xfId="6" xr:uid="{73DDCF98-6895-4E2D-A314-0EB59D068062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F6C2D-972C-4B51-8568-1ACF17CA38CB}">
  <dimension ref="A1:I49"/>
  <sheetViews>
    <sheetView tabSelected="1" topLeftCell="A16" zoomScale="90" zoomScaleNormal="90" workbookViewId="0">
      <selection activeCell="E36" sqref="E36"/>
    </sheetView>
  </sheetViews>
  <sheetFormatPr defaultColWidth="8.7109375" defaultRowHeight="15" x14ac:dyDescent="0.25"/>
  <cols>
    <col min="1" max="1" width="10.7109375" style="50" customWidth="1"/>
    <col min="2" max="2" width="101.42578125" style="50" customWidth="1"/>
    <col min="3" max="3" width="35" style="50" customWidth="1"/>
    <col min="4" max="5" width="12.42578125" style="50" bestFit="1" customWidth="1"/>
    <col min="6" max="6" width="14" style="50" customWidth="1"/>
    <col min="7" max="7" width="15.7109375" style="50" customWidth="1"/>
    <col min="8" max="8" width="14" style="50" customWidth="1"/>
    <col min="9" max="16384" width="8.7109375" style="50"/>
  </cols>
  <sheetData>
    <row r="1" spans="1:3" ht="16.149999999999999" customHeight="1" x14ac:dyDescent="0.25">
      <c r="A1" s="49"/>
      <c r="B1" s="49"/>
      <c r="C1" s="49"/>
    </row>
    <row r="2" spans="1:3" ht="16.149999999999999" customHeight="1" x14ac:dyDescent="0.25">
      <c r="A2" s="51"/>
      <c r="B2" s="51"/>
      <c r="C2" s="51"/>
    </row>
    <row r="3" spans="1:3" ht="16.149999999999999" customHeight="1" x14ac:dyDescent="0.25">
      <c r="A3" s="52"/>
      <c r="B3" s="52"/>
      <c r="C3" s="52"/>
    </row>
    <row r="4" spans="1:3" ht="16.149999999999999" customHeight="1" x14ac:dyDescent="0.25">
      <c r="A4" s="51"/>
      <c r="B4" s="51"/>
      <c r="C4" s="51"/>
    </row>
    <row r="5" spans="1:3" ht="16.149999999999999" customHeight="1" x14ac:dyDescent="0.25">
      <c r="A5" s="51"/>
      <c r="B5" s="51"/>
      <c r="C5" s="51"/>
    </row>
    <row r="6" spans="1:3" ht="16.149999999999999" customHeight="1" x14ac:dyDescent="0.25">
      <c r="A6" s="51"/>
      <c r="B6" s="51"/>
      <c r="C6" s="53"/>
    </row>
    <row r="7" spans="1:3" ht="16.149999999999999" customHeight="1" x14ac:dyDescent="0.25">
      <c r="A7" s="51"/>
      <c r="B7" s="51"/>
      <c r="C7" s="51"/>
    </row>
    <row r="8" spans="1:3" ht="16.149999999999999" customHeight="1" x14ac:dyDescent="0.25">
      <c r="A8" s="52"/>
      <c r="B8" s="52"/>
      <c r="C8" s="52"/>
    </row>
    <row r="9" spans="1:3" ht="16.149999999999999" customHeight="1" x14ac:dyDescent="0.25">
      <c r="A9" s="51"/>
      <c r="B9" s="51"/>
      <c r="C9" s="51"/>
    </row>
    <row r="10" spans="1:3" ht="16.149999999999999" customHeight="1" x14ac:dyDescent="0.25">
      <c r="A10" s="51"/>
      <c r="B10" s="51"/>
      <c r="C10" s="51"/>
    </row>
    <row r="11" spans="1:3" ht="16.149999999999999" customHeight="1" x14ac:dyDescent="0.25">
      <c r="A11" s="51"/>
      <c r="B11" s="51"/>
      <c r="C11" s="51"/>
    </row>
    <row r="12" spans="1:3" ht="16.149999999999999" customHeight="1" x14ac:dyDescent="0.25">
      <c r="A12" s="95" t="s">
        <v>0</v>
      </c>
      <c r="B12" s="95"/>
      <c r="C12" s="95"/>
    </row>
    <row r="13" spans="1:3" ht="16.149999999999999" customHeight="1" x14ac:dyDescent="0.25">
      <c r="A13" s="51"/>
      <c r="B13" s="51"/>
      <c r="C13" s="51"/>
    </row>
    <row r="14" spans="1:3" ht="16.149999999999999" customHeight="1" x14ac:dyDescent="0.25">
      <c r="A14" s="51"/>
      <c r="B14" s="51"/>
      <c r="C14" s="51"/>
    </row>
    <row r="15" spans="1:3" ht="16.149999999999999" customHeight="1" x14ac:dyDescent="0.25">
      <c r="A15" s="51"/>
      <c r="B15" s="51"/>
      <c r="C15" s="51"/>
    </row>
    <row r="16" spans="1:3" ht="19.899999999999999" customHeight="1" x14ac:dyDescent="0.25">
      <c r="A16" s="96" t="s">
        <v>1</v>
      </c>
      <c r="B16" s="96"/>
      <c r="C16" s="96"/>
    </row>
    <row r="17" spans="1:8" ht="16.149999999999999" customHeight="1" x14ac:dyDescent="0.25">
      <c r="A17" s="97" t="s">
        <v>2</v>
      </c>
      <c r="B17" s="97"/>
      <c r="C17" s="97"/>
    </row>
    <row r="18" spans="1:8" ht="16.149999999999999" customHeight="1" x14ac:dyDescent="0.25">
      <c r="A18" s="51"/>
      <c r="B18" s="51"/>
      <c r="C18" s="51"/>
    </row>
    <row r="19" spans="1:8" ht="72" customHeight="1" x14ac:dyDescent="0.25">
      <c r="A19" s="98" t="s">
        <v>3</v>
      </c>
      <c r="B19" s="98"/>
      <c r="C19" s="98"/>
    </row>
    <row r="20" spans="1:8" ht="16.149999999999999" customHeight="1" x14ac:dyDescent="0.25">
      <c r="A20" s="97" t="s">
        <v>4</v>
      </c>
      <c r="B20" s="97"/>
      <c r="C20" s="97"/>
    </row>
    <row r="21" spans="1:8" ht="16.149999999999999" customHeight="1" x14ac:dyDescent="0.25">
      <c r="A21" s="51"/>
      <c r="B21" s="51"/>
      <c r="C21" s="51"/>
    </row>
    <row r="22" spans="1:8" ht="16.149999999999999" customHeight="1" x14ac:dyDescent="0.25">
      <c r="A22" s="51"/>
      <c r="B22" s="51"/>
      <c r="C22" s="51"/>
    </row>
    <row r="23" spans="1:8" ht="51" customHeight="1" x14ac:dyDescent="0.25">
      <c r="A23" s="54" t="s">
        <v>5</v>
      </c>
      <c r="B23" s="54" t="s">
        <v>6</v>
      </c>
      <c r="C23" s="54" t="s">
        <v>140</v>
      </c>
      <c r="D23" s="55"/>
      <c r="E23" s="55"/>
      <c r="F23" s="56"/>
      <c r="G23" s="56"/>
      <c r="H23" s="56"/>
    </row>
    <row r="24" spans="1:8" ht="16.149999999999999" customHeight="1" x14ac:dyDescent="0.25">
      <c r="A24" s="54">
        <v>1</v>
      </c>
      <c r="B24" s="54">
        <v>2</v>
      </c>
      <c r="C24" s="54">
        <v>3</v>
      </c>
      <c r="D24" s="55"/>
      <c r="E24" s="55"/>
      <c r="F24" s="56"/>
      <c r="G24" s="56"/>
      <c r="H24" s="56"/>
    </row>
    <row r="25" spans="1:8" ht="16.899999999999999" customHeight="1" x14ac:dyDescent="0.25">
      <c r="A25" s="92" t="s">
        <v>141</v>
      </c>
      <c r="B25" s="93"/>
      <c r="C25" s="94"/>
      <c r="D25" s="55"/>
      <c r="E25" s="55"/>
      <c r="F25" s="56"/>
      <c r="G25" s="56"/>
      <c r="H25" s="56"/>
    </row>
    <row r="26" spans="1:8" ht="16.899999999999999" customHeight="1" x14ac:dyDescent="0.25">
      <c r="A26" s="54">
        <v>1</v>
      </c>
      <c r="B26" s="57" t="s">
        <v>142</v>
      </c>
      <c r="C26" s="58"/>
      <c r="D26" s="55"/>
      <c r="E26" s="55"/>
      <c r="F26" s="56"/>
      <c r="G26" s="56" t="s">
        <v>143</v>
      </c>
      <c r="H26" s="56"/>
    </row>
    <row r="27" spans="1:8" ht="25.5" customHeight="1" x14ac:dyDescent="0.25">
      <c r="A27" s="59" t="s">
        <v>7</v>
      </c>
      <c r="B27" s="57" t="s">
        <v>144</v>
      </c>
      <c r="C27" s="60">
        <f>ССР!D74+ССР!E74</f>
        <v>2691.9302092391599</v>
      </c>
      <c r="D27" s="61"/>
      <c r="E27" s="61"/>
      <c r="F27" s="62" t="s">
        <v>145</v>
      </c>
      <c r="G27" s="62" t="s">
        <v>146</v>
      </c>
      <c r="H27" s="62" t="s">
        <v>147</v>
      </c>
    </row>
    <row r="28" spans="1:8" ht="16.899999999999999" customHeight="1" x14ac:dyDescent="0.25">
      <c r="A28" s="59" t="s">
        <v>8</v>
      </c>
      <c r="B28" s="57" t="s">
        <v>148</v>
      </c>
      <c r="C28" s="60">
        <f>ССР!F74</f>
        <v>27107.4956825505</v>
      </c>
      <c r="D28" s="61"/>
      <c r="E28" s="61"/>
      <c r="F28" s="63">
        <v>2019</v>
      </c>
      <c r="G28" s="64">
        <v>106.826398641827</v>
      </c>
      <c r="H28" s="65"/>
    </row>
    <row r="29" spans="1:8" ht="16.899999999999999" customHeight="1" x14ac:dyDescent="0.25">
      <c r="A29" s="59" t="s">
        <v>9</v>
      </c>
      <c r="B29" s="57" t="s">
        <v>149</v>
      </c>
      <c r="C29" s="66">
        <f>ССР!G74</f>
        <v>3166.1253037674646</v>
      </c>
      <c r="D29" s="61"/>
      <c r="E29" s="61"/>
      <c r="F29" s="63">
        <v>2020</v>
      </c>
      <c r="G29" s="64">
        <v>105.56188522495653</v>
      </c>
      <c r="H29" s="65"/>
    </row>
    <row r="30" spans="1:8" ht="16.899999999999999" customHeight="1" x14ac:dyDescent="0.25">
      <c r="A30" s="54">
        <v>2</v>
      </c>
      <c r="B30" s="57" t="s">
        <v>10</v>
      </c>
      <c r="C30" s="66">
        <f>C27+C28+C29</f>
        <v>32965.55119555712</v>
      </c>
      <c r="D30" s="67"/>
      <c r="E30" s="68"/>
      <c r="F30" s="63">
        <v>2021</v>
      </c>
      <c r="G30" s="64">
        <v>104.9354</v>
      </c>
      <c r="H30" s="65"/>
    </row>
    <row r="31" spans="1:8" ht="16.899999999999999" customHeight="1" x14ac:dyDescent="0.25">
      <c r="A31" s="59" t="s">
        <v>11</v>
      </c>
      <c r="B31" s="57" t="s">
        <v>150</v>
      </c>
      <c r="C31" s="66">
        <f>C30-ROUND(C30/1.2,5)</f>
        <v>5494.2585355571209</v>
      </c>
      <c r="D31" s="67"/>
      <c r="E31" s="61"/>
      <c r="F31" s="63">
        <v>2022</v>
      </c>
      <c r="G31" s="64">
        <v>114.63142733059361</v>
      </c>
      <c r="H31" s="69"/>
    </row>
    <row r="32" spans="1:8" ht="15.75" x14ac:dyDescent="0.25">
      <c r="A32" s="54">
        <v>3</v>
      </c>
      <c r="B32" s="57" t="s">
        <v>151</v>
      </c>
      <c r="C32" s="70">
        <f>C30*H39</f>
        <v>39930.327460473083</v>
      </c>
      <c r="D32" s="71"/>
      <c r="E32" s="72"/>
      <c r="F32" s="73">
        <v>2023</v>
      </c>
      <c r="G32" s="64">
        <v>109.09646626082731</v>
      </c>
      <c r="H32" s="69"/>
    </row>
    <row r="33" spans="1:9" customFormat="1" ht="15.75" x14ac:dyDescent="0.25">
      <c r="A33" s="54"/>
      <c r="B33" s="57" t="s">
        <v>157</v>
      </c>
      <c r="C33" s="85">
        <v>0.87</v>
      </c>
      <c r="D33" s="55"/>
      <c r="E33" s="71"/>
      <c r="F33" s="72"/>
      <c r="G33" s="73"/>
      <c r="H33" s="86"/>
      <c r="I33" s="87"/>
    </row>
    <row r="34" spans="1:9" customFormat="1" ht="15.75" x14ac:dyDescent="0.25">
      <c r="A34" s="54"/>
      <c r="B34" s="57" t="s">
        <v>158</v>
      </c>
      <c r="C34" s="88">
        <f>ROUND(C32*C33,5)</f>
        <v>34739.384890000001</v>
      </c>
      <c r="D34" s="55"/>
      <c r="E34" s="71"/>
      <c r="F34" s="72"/>
      <c r="G34" s="73"/>
      <c r="H34" s="86"/>
      <c r="I34" s="87"/>
    </row>
    <row r="35" spans="1:9" ht="15.75" x14ac:dyDescent="0.25">
      <c r="A35" s="92" t="s">
        <v>152</v>
      </c>
      <c r="B35" s="93"/>
      <c r="C35" s="94"/>
      <c r="D35" s="74"/>
      <c r="E35" s="75"/>
      <c r="F35" s="63">
        <v>2024</v>
      </c>
      <c r="G35" s="64">
        <v>109.11350326220534</v>
      </c>
      <c r="H35" s="69"/>
    </row>
    <row r="36" spans="1:9" ht="15.75" x14ac:dyDescent="0.25">
      <c r="A36" s="54">
        <v>1</v>
      </c>
      <c r="B36" s="57" t="s">
        <v>142</v>
      </c>
      <c r="C36" s="58"/>
      <c r="D36" s="76"/>
      <c r="E36" s="77"/>
      <c r="F36" s="63">
        <v>2025</v>
      </c>
      <c r="G36" s="64">
        <v>107.81631706396419</v>
      </c>
      <c r="H36" s="78">
        <f>(G36+100)/200</f>
        <v>1.039081585319821</v>
      </c>
    </row>
    <row r="37" spans="1:9" ht="15.75" x14ac:dyDescent="0.25">
      <c r="A37" s="59" t="s">
        <v>7</v>
      </c>
      <c r="B37" s="57" t="s">
        <v>144</v>
      </c>
      <c r="C37" s="79">
        <f>ССР!D74+ССР!E74-C27</f>
        <v>0</v>
      </c>
      <c r="D37" s="76"/>
      <c r="E37" s="61"/>
      <c r="F37" s="63">
        <v>2026</v>
      </c>
      <c r="G37" s="64">
        <v>105.26289686896166</v>
      </c>
      <c r="H37" s="78">
        <f>(G37+100)/200*G36/100</f>
        <v>1.1065344785145874</v>
      </c>
    </row>
    <row r="38" spans="1:9" ht="15.75" x14ac:dyDescent="0.25">
      <c r="A38" s="59" t="s">
        <v>8</v>
      </c>
      <c r="B38" s="57" t="s">
        <v>148</v>
      </c>
      <c r="C38" s="79">
        <f>ССР!F74-C28</f>
        <v>0</v>
      </c>
      <c r="D38" s="76"/>
      <c r="E38" s="61"/>
      <c r="F38" s="63">
        <v>2027</v>
      </c>
      <c r="G38" s="64">
        <v>104.42089798933949</v>
      </c>
      <c r="H38" s="78">
        <f>(G38+100)/200*G37/100*G36/100</f>
        <v>1.1599922999352297</v>
      </c>
    </row>
    <row r="39" spans="1:9" ht="15.75" x14ac:dyDescent="0.25">
      <c r="A39" s="59" t="s">
        <v>9</v>
      </c>
      <c r="B39" s="57" t="s">
        <v>149</v>
      </c>
      <c r="C39" s="79">
        <f>ССР!G74-'Сводка затрат '!C29</f>
        <v>0</v>
      </c>
      <c r="D39" s="76"/>
      <c r="E39" s="61"/>
      <c r="F39" s="63">
        <v>2028</v>
      </c>
      <c r="G39" s="64">
        <v>104.42089798933949</v>
      </c>
      <c r="H39" s="78">
        <f>(G39+100)/200*G38/100*G37/100*G36/100</f>
        <v>1.2112743761995592</v>
      </c>
    </row>
    <row r="40" spans="1:9" ht="15.75" x14ac:dyDescent="0.25">
      <c r="A40" s="54">
        <v>2</v>
      </c>
      <c r="B40" s="57" t="s">
        <v>10</v>
      </c>
      <c r="C40" s="79">
        <f>C37+C38+C39</f>
        <v>0</v>
      </c>
      <c r="D40" s="71"/>
      <c r="E40" s="72"/>
      <c r="F40" s="63">
        <v>2029</v>
      </c>
      <c r="G40" s="64">
        <v>104.42089798933949</v>
      </c>
      <c r="H40" s="78">
        <f>(G40+100)/200*G39/100*G38/100*G37/100*G36/100</f>
        <v>1.26482358074235</v>
      </c>
    </row>
    <row r="41" spans="1:9" ht="15.75" x14ac:dyDescent="0.25">
      <c r="A41" s="59" t="s">
        <v>11</v>
      </c>
      <c r="B41" s="57" t="s">
        <v>150</v>
      </c>
      <c r="C41" s="66">
        <f>C40-ROUND(C40/1.2,5)</f>
        <v>0</v>
      </c>
      <c r="D41" s="76"/>
      <c r="E41" s="61"/>
      <c r="F41" s="55"/>
      <c r="G41" s="55"/>
      <c r="H41" s="55"/>
    </row>
    <row r="42" spans="1:9" ht="15.75" x14ac:dyDescent="0.25">
      <c r="A42" s="54">
        <v>3</v>
      </c>
      <c r="B42" s="57" t="s">
        <v>151</v>
      </c>
      <c r="C42" s="80">
        <f>C40*H40</f>
        <v>0</v>
      </c>
      <c r="D42" s="71"/>
      <c r="E42" s="72"/>
      <c r="F42" s="55"/>
      <c r="G42" s="55"/>
      <c r="H42" s="55"/>
    </row>
    <row r="43" spans="1:9" customFormat="1" ht="15.75" x14ac:dyDescent="0.25">
      <c r="A43" s="54"/>
      <c r="B43" s="57" t="s">
        <v>157</v>
      </c>
      <c r="C43" s="85">
        <f>C33</f>
        <v>0.87</v>
      </c>
      <c r="D43" s="61"/>
      <c r="E43" s="71"/>
      <c r="F43" s="72"/>
      <c r="G43" s="55"/>
      <c r="H43" s="55"/>
      <c r="I43" s="55"/>
    </row>
    <row r="44" spans="1:9" customFormat="1" ht="15.75" x14ac:dyDescent="0.25">
      <c r="A44" s="54"/>
      <c r="B44" s="57" t="s">
        <v>158</v>
      </c>
      <c r="C44" s="89">
        <f>ROUND(C42*C43,5)</f>
        <v>0</v>
      </c>
      <c r="D44" s="61"/>
      <c r="E44" s="71"/>
      <c r="F44" s="72"/>
      <c r="G44" s="55"/>
      <c r="H44" s="55"/>
      <c r="I44" s="55"/>
    </row>
    <row r="45" spans="1:9" customFormat="1" ht="15.75" x14ac:dyDescent="0.25">
      <c r="A45" s="54"/>
      <c r="B45" s="57"/>
      <c r="C45" s="90"/>
      <c r="D45" s="61"/>
      <c r="E45" s="81"/>
      <c r="F45" s="61"/>
      <c r="G45" s="55"/>
      <c r="H45" s="55"/>
      <c r="I45" s="55"/>
    </row>
    <row r="46" spans="1:9" customFormat="1" ht="15.75" x14ac:dyDescent="0.25">
      <c r="A46" s="54"/>
      <c r="B46" s="57" t="s">
        <v>153</v>
      </c>
      <c r="C46" s="91">
        <f>C34+C44</f>
        <v>34739.384890000001</v>
      </c>
      <c r="D46" s="55"/>
      <c r="E46" s="71"/>
      <c r="F46" s="72"/>
      <c r="G46" s="55"/>
      <c r="H46" s="55"/>
      <c r="I46" s="82"/>
    </row>
    <row r="47" spans="1:9" ht="15.75" x14ac:dyDescent="0.25">
      <c r="A47" s="56"/>
      <c r="B47" s="56"/>
      <c r="C47" s="56"/>
      <c r="D47" s="55"/>
      <c r="E47" s="77"/>
      <c r="F47" s="55"/>
      <c r="G47" s="55"/>
      <c r="H47" s="55"/>
    </row>
    <row r="48" spans="1:9" ht="15.75" x14ac:dyDescent="0.25">
      <c r="A48" s="83" t="s">
        <v>154</v>
      </c>
      <c r="B48" s="56"/>
      <c r="C48" s="56"/>
      <c r="D48" s="84"/>
      <c r="E48" s="61"/>
      <c r="F48" s="61"/>
      <c r="G48" s="114"/>
      <c r="H48" s="55"/>
    </row>
    <row r="49" spans="4:7" x14ac:dyDescent="0.25">
      <c r="D49" s="115"/>
      <c r="E49" s="115"/>
      <c r="F49" s="115"/>
      <c r="G49" s="11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7"/>
  <sheetViews>
    <sheetView zoomScale="90" zoomScaleNormal="90" workbookViewId="0">
      <selection activeCell="H6" sqref="H6:H7"/>
    </sheetView>
  </sheetViews>
  <sheetFormatPr defaultColWidth="9.140625" defaultRowHeight="15" x14ac:dyDescent="0.25"/>
  <cols>
    <col min="1" max="1" width="60.42578125" style="16" customWidth="1"/>
    <col min="2" max="3" width="13.71093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13" t="s">
        <v>125</v>
      </c>
      <c r="B1" s="113"/>
      <c r="C1" s="113"/>
      <c r="D1" s="113"/>
      <c r="E1" s="113"/>
      <c r="F1" s="113"/>
      <c r="G1" s="113"/>
      <c r="H1" s="113"/>
    </row>
    <row r="3" spans="1:8" ht="44.25" customHeight="1" x14ac:dyDescent="0.25">
      <c r="A3" s="6" t="s">
        <v>126</v>
      </c>
      <c r="B3" s="6" t="s">
        <v>127</v>
      </c>
      <c r="C3" s="6" t="s">
        <v>128</v>
      </c>
      <c r="D3" s="6" t="s">
        <v>129</v>
      </c>
      <c r="E3" s="6" t="s">
        <v>130</v>
      </c>
      <c r="F3" s="6" t="s">
        <v>131</v>
      </c>
      <c r="G3" s="6" t="s">
        <v>132</v>
      </c>
      <c r="H3" s="6" t="s">
        <v>133</v>
      </c>
    </row>
    <row r="4" spans="1:8" ht="39" customHeight="1" x14ac:dyDescent="0.25">
      <c r="A4" s="25" t="s">
        <v>134</v>
      </c>
      <c r="B4" s="26" t="s">
        <v>115</v>
      </c>
      <c r="C4" s="27">
        <v>2</v>
      </c>
      <c r="D4" s="27">
        <v>4899.1002765904004</v>
      </c>
      <c r="E4" s="26" t="s">
        <v>135</v>
      </c>
      <c r="F4" s="26"/>
      <c r="G4" s="27">
        <v>9798.2005531808009</v>
      </c>
      <c r="H4" s="28" t="s">
        <v>139</v>
      </c>
    </row>
    <row r="5" spans="1:8" ht="39" customHeight="1" x14ac:dyDescent="0.25">
      <c r="A5" s="25" t="s">
        <v>136</v>
      </c>
      <c r="B5" s="26" t="s">
        <v>115</v>
      </c>
      <c r="C5" s="27">
        <v>8</v>
      </c>
      <c r="D5" s="27">
        <v>826.33740497558995</v>
      </c>
      <c r="E5" s="26"/>
      <c r="F5" s="26"/>
      <c r="G5" s="27">
        <v>6610.6992398046996</v>
      </c>
      <c r="H5" s="28" t="s">
        <v>155</v>
      </c>
    </row>
    <row r="6" spans="1:8" ht="39" customHeight="1" x14ac:dyDescent="0.25">
      <c r="A6" s="25" t="s">
        <v>137</v>
      </c>
      <c r="B6" s="26" t="s">
        <v>115</v>
      </c>
      <c r="C6" s="27">
        <v>8</v>
      </c>
      <c r="D6" s="27">
        <v>672.81914181661</v>
      </c>
      <c r="E6" s="26"/>
      <c r="F6" s="26"/>
      <c r="G6" s="27">
        <v>5382.5531345329</v>
      </c>
      <c r="H6" s="28" t="s">
        <v>155</v>
      </c>
    </row>
    <row r="7" spans="1:8" ht="39" customHeight="1" x14ac:dyDescent="0.25">
      <c r="A7" s="25" t="s">
        <v>138</v>
      </c>
      <c r="B7" s="26" t="s">
        <v>115</v>
      </c>
      <c r="C7" s="27">
        <v>16</v>
      </c>
      <c r="D7" s="27">
        <v>8.7615421164317002</v>
      </c>
      <c r="E7" s="26"/>
      <c r="F7" s="26"/>
      <c r="G7" s="27">
        <v>140.18467386290999</v>
      </c>
      <c r="H7" s="28" t="s">
        <v>156</v>
      </c>
    </row>
  </sheetData>
  <mergeCells count="1">
    <mergeCell ref="A1:H1"/>
  </mergeCells>
  <phoneticPr fontId="18" type="noConversion"/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B52" zoomScale="90" zoomScaleNormal="90" workbookViewId="0">
      <selection activeCell="C15" sqref="C15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12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9" t="s">
        <v>3</v>
      </c>
      <c r="B13" s="99"/>
      <c r="C13" s="99"/>
      <c r="D13" s="99"/>
      <c r="E13" s="99"/>
      <c r="F13" s="99"/>
      <c r="G13" s="99"/>
      <c r="H13" s="99"/>
    </row>
    <row r="14" spans="1:8" x14ac:dyDescent="0.25">
      <c r="A14" s="14"/>
      <c r="B14" s="14"/>
      <c r="C14" s="2" t="s">
        <v>4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13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100" t="s">
        <v>5</v>
      </c>
      <c r="B18" s="100" t="s">
        <v>14</v>
      </c>
      <c r="C18" s="100" t="s">
        <v>15</v>
      </c>
      <c r="D18" s="101" t="s">
        <v>16</v>
      </c>
      <c r="E18" s="102"/>
      <c r="F18" s="102"/>
      <c r="G18" s="102"/>
      <c r="H18" s="103"/>
    </row>
    <row r="19" spans="1:8" ht="85.15" customHeight="1" x14ac:dyDescent="0.25">
      <c r="A19" s="100"/>
      <c r="B19" s="100"/>
      <c r="C19" s="100"/>
      <c r="D19" s="6" t="s">
        <v>17</v>
      </c>
      <c r="E19" s="6" t="s">
        <v>18</v>
      </c>
      <c r="F19" s="6" t="s">
        <v>19</v>
      </c>
      <c r="G19" s="6" t="s">
        <v>20</v>
      </c>
      <c r="H19" s="6" t="s">
        <v>21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899999999999999" customHeight="1" x14ac:dyDescent="0.25">
      <c r="A21" s="13"/>
      <c r="B21" s="9"/>
      <c r="C21" s="11" t="s">
        <v>22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899999999999999" customHeight="1" x14ac:dyDescent="0.25">
      <c r="A23" s="6"/>
      <c r="B23" s="9"/>
      <c r="C23" s="11" t="s">
        <v>23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899999999999999" customHeight="1" x14ac:dyDescent="0.25">
      <c r="A24" s="6"/>
      <c r="B24" s="9"/>
      <c r="C24" s="10" t="s">
        <v>24</v>
      </c>
      <c r="D24" s="20"/>
      <c r="E24" s="20"/>
      <c r="F24" s="20"/>
      <c r="G24" s="20"/>
      <c r="H24" s="20"/>
    </row>
    <row r="25" spans="1:8" s="14" customFormat="1" ht="31.5" x14ac:dyDescent="0.25">
      <c r="A25" s="6">
        <v>1</v>
      </c>
      <c r="B25" s="6" t="s">
        <v>25</v>
      </c>
      <c r="C25" s="32" t="s">
        <v>26</v>
      </c>
      <c r="D25" s="20">
        <v>1250.3752792830001</v>
      </c>
      <c r="E25" s="20">
        <v>47.115210708622001</v>
      </c>
      <c r="F25" s="20">
        <v>9798.1961886406007</v>
      </c>
      <c r="G25" s="20">
        <v>0</v>
      </c>
      <c r="H25" s="20">
        <v>11095.686678632001</v>
      </c>
    </row>
    <row r="26" spans="1:8" ht="31.5" x14ac:dyDescent="0.25">
      <c r="A26" s="6">
        <v>2</v>
      </c>
      <c r="B26" s="6" t="s">
        <v>27</v>
      </c>
      <c r="C26" s="32" t="s">
        <v>28</v>
      </c>
      <c r="D26" s="20">
        <v>544.11333548826997</v>
      </c>
      <c r="E26" s="20">
        <v>235.54545007454999</v>
      </c>
      <c r="F26" s="20">
        <v>12133.434622483999</v>
      </c>
      <c r="G26" s="20">
        <v>0</v>
      </c>
      <c r="H26" s="20">
        <v>12913.093408047</v>
      </c>
    </row>
    <row r="27" spans="1:8" ht="16.899999999999999" customHeight="1" x14ac:dyDescent="0.25">
      <c r="A27" s="6"/>
      <c r="B27" s="9"/>
      <c r="C27" s="9" t="s">
        <v>29</v>
      </c>
      <c r="D27" s="20">
        <v>1794.4886147712</v>
      </c>
      <c r="E27" s="20">
        <v>282.66066078316999</v>
      </c>
      <c r="F27" s="20">
        <v>21931.630811125</v>
      </c>
      <c r="G27" s="20">
        <v>0</v>
      </c>
      <c r="H27" s="20">
        <v>24008.780086678998</v>
      </c>
    </row>
    <row r="28" spans="1:8" ht="16.899999999999999" customHeight="1" x14ac:dyDescent="0.25">
      <c r="A28" s="6"/>
      <c r="B28" s="9"/>
      <c r="C28" s="10" t="s">
        <v>30</v>
      </c>
      <c r="D28" s="20"/>
      <c r="E28" s="20"/>
      <c r="F28" s="20"/>
      <c r="G28" s="20"/>
      <c r="H28" s="20"/>
    </row>
    <row r="29" spans="1:8" s="14" customFormat="1" x14ac:dyDescent="0.25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899999999999999" customHeight="1" x14ac:dyDescent="0.25">
      <c r="A30" s="6"/>
      <c r="B30" s="9"/>
      <c r="C30" s="9" t="s">
        <v>31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899999999999999" customHeight="1" x14ac:dyDescent="0.25">
      <c r="A31" s="13"/>
      <c r="B31" s="9"/>
      <c r="C31" s="11" t="s">
        <v>32</v>
      </c>
      <c r="D31" s="20"/>
      <c r="E31" s="20"/>
      <c r="F31" s="20"/>
      <c r="G31" s="20"/>
      <c r="H31" s="20"/>
    </row>
    <row r="32" spans="1:8" x14ac:dyDescent="0.25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899999999999999" customHeight="1" x14ac:dyDescent="0.25">
      <c r="A33" s="6"/>
      <c r="B33" s="9"/>
      <c r="C33" s="11" t="s">
        <v>33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899999999999999" customHeight="1" x14ac:dyDescent="0.25">
      <c r="A34" s="6"/>
      <c r="B34" s="9"/>
      <c r="C34" s="10" t="s">
        <v>34</v>
      </c>
      <c r="D34" s="20"/>
      <c r="E34" s="20"/>
      <c r="F34" s="20"/>
      <c r="G34" s="20"/>
      <c r="H34" s="20"/>
    </row>
    <row r="35" spans="1:8" s="14" customFormat="1" x14ac:dyDescent="0.25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899999999999999" customHeight="1" x14ac:dyDescent="0.25">
      <c r="A36" s="6"/>
      <c r="B36" s="9"/>
      <c r="C36" s="9" t="s">
        <v>35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15" customHeight="1" x14ac:dyDescent="0.25">
      <c r="A37" s="6"/>
      <c r="B37" s="9"/>
      <c r="C37" s="10" t="s">
        <v>36</v>
      </c>
      <c r="D37" s="20"/>
      <c r="E37" s="20"/>
      <c r="F37" s="20"/>
      <c r="G37" s="20"/>
      <c r="H37" s="20"/>
    </row>
    <row r="38" spans="1:8" s="14" customFormat="1" x14ac:dyDescent="0.25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899999999999999" customHeight="1" x14ac:dyDescent="0.25">
      <c r="A39" s="6"/>
      <c r="B39" s="9"/>
      <c r="C39" s="9" t="s">
        <v>37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899999999999999" customHeight="1" x14ac:dyDescent="0.25">
      <c r="A40" s="6"/>
      <c r="B40" s="9"/>
      <c r="C40" s="10" t="s">
        <v>38</v>
      </c>
      <c r="D40" s="20"/>
      <c r="E40" s="20"/>
      <c r="F40" s="20"/>
      <c r="G40" s="20"/>
      <c r="H40" s="20"/>
    </row>
    <row r="41" spans="1:8" s="14" customFormat="1" x14ac:dyDescent="0.25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899999999999999" customHeight="1" x14ac:dyDescent="0.25">
      <c r="A42" s="6"/>
      <c r="B42" s="9"/>
      <c r="C42" s="9" t="s">
        <v>39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899999999999999" customHeight="1" x14ac:dyDescent="0.25">
      <c r="A43" s="6"/>
      <c r="B43" s="9"/>
      <c r="C43" s="9" t="s">
        <v>40</v>
      </c>
      <c r="D43" s="20">
        <v>1794.4886147712</v>
      </c>
      <c r="E43" s="20">
        <v>282.66066078316999</v>
      </c>
      <c r="F43" s="20">
        <v>21931.630811125</v>
      </c>
      <c r="G43" s="20">
        <v>0</v>
      </c>
      <c r="H43" s="20">
        <v>24008.780086678998</v>
      </c>
    </row>
    <row r="44" spans="1:8" ht="16.899999999999999" customHeight="1" x14ac:dyDescent="0.25">
      <c r="A44" s="6"/>
      <c r="B44" s="9"/>
      <c r="C44" s="10" t="s">
        <v>41</v>
      </c>
      <c r="D44" s="20"/>
      <c r="E44" s="20"/>
      <c r="F44" s="20"/>
      <c r="G44" s="20"/>
      <c r="H44" s="20"/>
    </row>
    <row r="45" spans="1:8" ht="31.5" x14ac:dyDescent="0.25">
      <c r="A45" s="6">
        <v>3</v>
      </c>
      <c r="B45" s="6" t="s">
        <v>42</v>
      </c>
      <c r="C45" s="32" t="s">
        <v>43</v>
      </c>
      <c r="D45" s="20">
        <v>25.008814947697999</v>
      </c>
      <c r="E45" s="20">
        <v>0.93837612805500004</v>
      </c>
      <c r="F45" s="20">
        <v>0</v>
      </c>
      <c r="G45" s="20">
        <v>0</v>
      </c>
      <c r="H45" s="20">
        <v>25.947191075753</v>
      </c>
    </row>
    <row r="46" spans="1:8" ht="31.5" x14ac:dyDescent="0.25">
      <c r="A46" s="6">
        <v>4</v>
      </c>
      <c r="B46" s="6" t="s">
        <v>42</v>
      </c>
      <c r="C46" s="32" t="s">
        <v>44</v>
      </c>
      <c r="D46" s="20">
        <v>13.634200412696</v>
      </c>
      <c r="E46" s="20">
        <v>5.8551780913418998</v>
      </c>
      <c r="F46" s="20">
        <v>0</v>
      </c>
      <c r="G46" s="20">
        <v>0</v>
      </c>
      <c r="H46" s="20">
        <v>19.489378504038001</v>
      </c>
    </row>
    <row r="47" spans="1:8" ht="16.899999999999999" customHeight="1" x14ac:dyDescent="0.25">
      <c r="A47" s="6"/>
      <c r="B47" s="9"/>
      <c r="C47" s="9" t="s">
        <v>45</v>
      </c>
      <c r="D47" s="20">
        <v>38.643015360394003</v>
      </c>
      <c r="E47" s="20">
        <v>6.7935542193969001</v>
      </c>
      <c r="F47" s="20">
        <v>0</v>
      </c>
      <c r="G47" s="20">
        <v>0</v>
      </c>
      <c r="H47" s="20">
        <v>45.436569579790998</v>
      </c>
    </row>
    <row r="48" spans="1:8" ht="16.899999999999999" customHeight="1" x14ac:dyDescent="0.25">
      <c r="A48" s="6"/>
      <c r="B48" s="9"/>
      <c r="C48" s="9" t="s">
        <v>46</v>
      </c>
      <c r="D48" s="20">
        <v>1833.1316301316001</v>
      </c>
      <c r="E48" s="20">
        <v>289.45421500256998</v>
      </c>
      <c r="F48" s="20">
        <v>21931.630811125</v>
      </c>
      <c r="G48" s="20">
        <v>0</v>
      </c>
      <c r="H48" s="20">
        <v>24054.216656258999</v>
      </c>
    </row>
    <row r="49" spans="1:8" ht="16.899999999999999" customHeight="1" x14ac:dyDescent="0.25">
      <c r="A49" s="6"/>
      <c r="B49" s="9"/>
      <c r="C49" s="9" t="s">
        <v>47</v>
      </c>
      <c r="D49" s="20"/>
      <c r="E49" s="20"/>
      <c r="F49" s="20"/>
      <c r="G49" s="20"/>
      <c r="H49" s="20"/>
    </row>
    <row r="50" spans="1:8" x14ac:dyDescent="0.25">
      <c r="A50" s="6">
        <v>5</v>
      </c>
      <c r="B50" s="6" t="s">
        <v>48</v>
      </c>
      <c r="C50" s="7" t="s">
        <v>49</v>
      </c>
      <c r="D50" s="20">
        <v>0</v>
      </c>
      <c r="E50" s="20">
        <v>0</v>
      </c>
      <c r="F50" s="20">
        <v>0</v>
      </c>
      <c r="G50" s="20">
        <v>213.60059398609999</v>
      </c>
      <c r="H50" s="20">
        <v>213.60059398609999</v>
      </c>
    </row>
    <row r="51" spans="1:8" ht="31.5" x14ac:dyDescent="0.25">
      <c r="A51" s="6">
        <v>6</v>
      </c>
      <c r="B51" s="6" t="s">
        <v>50</v>
      </c>
      <c r="C51" s="7" t="s">
        <v>51</v>
      </c>
      <c r="D51" s="20">
        <v>47.833918322023997</v>
      </c>
      <c r="E51" s="20">
        <v>7.5172990350555002</v>
      </c>
      <c r="F51" s="20">
        <v>0</v>
      </c>
      <c r="G51" s="20">
        <v>0</v>
      </c>
      <c r="H51" s="20">
        <v>55.351217357079001</v>
      </c>
    </row>
    <row r="52" spans="1:8" x14ac:dyDescent="0.25">
      <c r="A52" s="6">
        <v>7</v>
      </c>
      <c r="B52" s="6" t="s">
        <v>52</v>
      </c>
      <c r="C52" s="7" t="s">
        <v>53</v>
      </c>
      <c r="D52" s="20">
        <v>0</v>
      </c>
      <c r="E52" s="20">
        <v>0</v>
      </c>
      <c r="F52" s="20">
        <v>0</v>
      </c>
      <c r="G52" s="20">
        <v>47.277116358736002</v>
      </c>
      <c r="H52" s="20">
        <v>47.277116358736002</v>
      </c>
    </row>
    <row r="53" spans="1:8" x14ac:dyDescent="0.25">
      <c r="A53" s="6">
        <v>8</v>
      </c>
      <c r="B53" s="6"/>
      <c r="C53" s="7" t="s">
        <v>54</v>
      </c>
      <c r="D53" s="20">
        <v>0</v>
      </c>
      <c r="E53" s="20">
        <v>0</v>
      </c>
      <c r="F53" s="20">
        <v>0</v>
      </c>
      <c r="G53" s="20">
        <v>79.872261207793002</v>
      </c>
      <c r="H53" s="20">
        <v>79.872261207793002</v>
      </c>
    </row>
    <row r="54" spans="1:8" x14ac:dyDescent="0.25">
      <c r="A54" s="6">
        <v>9</v>
      </c>
      <c r="B54" s="6"/>
      <c r="C54" s="7" t="s">
        <v>55</v>
      </c>
      <c r="D54" s="20">
        <v>0</v>
      </c>
      <c r="E54" s="20">
        <v>0</v>
      </c>
      <c r="F54" s="20">
        <v>0</v>
      </c>
      <c r="G54" s="20">
        <v>38.078375815552</v>
      </c>
      <c r="H54" s="20">
        <v>38.078375815552</v>
      </c>
    </row>
    <row r="55" spans="1:8" ht="31.5" x14ac:dyDescent="0.25">
      <c r="A55" s="6">
        <v>10</v>
      </c>
      <c r="B55" s="6" t="s">
        <v>56</v>
      </c>
      <c r="C55" s="7" t="s">
        <v>28</v>
      </c>
      <c r="D55" s="20">
        <v>0</v>
      </c>
      <c r="E55" s="20">
        <v>0</v>
      </c>
      <c r="F55" s="20">
        <v>0</v>
      </c>
      <c r="G55" s="20">
        <v>547.04092453394003</v>
      </c>
      <c r="H55" s="20">
        <v>547.04092453394003</v>
      </c>
    </row>
    <row r="56" spans="1:8" ht="16.899999999999999" customHeight="1" x14ac:dyDescent="0.25">
      <c r="A56" s="6"/>
      <c r="B56" s="9"/>
      <c r="C56" s="9" t="s">
        <v>57</v>
      </c>
      <c r="D56" s="20">
        <v>47.833918322023997</v>
      </c>
      <c r="E56" s="20">
        <v>7.5172990350555002</v>
      </c>
      <c r="F56" s="20">
        <v>0</v>
      </c>
      <c r="G56" s="20">
        <v>925.86927190212998</v>
      </c>
      <c r="H56" s="20">
        <v>981.22048925920001</v>
      </c>
    </row>
    <row r="57" spans="1:8" ht="16.899999999999999" customHeight="1" x14ac:dyDescent="0.25">
      <c r="A57" s="6"/>
      <c r="B57" s="9"/>
      <c r="C57" s="9" t="s">
        <v>58</v>
      </c>
      <c r="D57" s="20">
        <v>1880.9655484535999</v>
      </c>
      <c r="E57" s="20">
        <v>296.97151403763002</v>
      </c>
      <c r="F57" s="20">
        <v>21931.630811125</v>
      </c>
      <c r="G57" s="20">
        <v>925.86927190212998</v>
      </c>
      <c r="H57" s="20">
        <v>25035.437145518001</v>
      </c>
    </row>
    <row r="58" spans="1:8" ht="16.899999999999999" customHeight="1" x14ac:dyDescent="0.25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25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899999999999999" customHeight="1" x14ac:dyDescent="0.25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899999999999999" customHeight="1" x14ac:dyDescent="0.25">
      <c r="A61" s="6"/>
      <c r="B61" s="9"/>
      <c r="C61" s="9" t="s">
        <v>61</v>
      </c>
      <c r="D61" s="20">
        <v>1880.9655484535999</v>
      </c>
      <c r="E61" s="20">
        <v>296.97151403763002</v>
      </c>
      <c r="F61" s="20">
        <v>21931.630811125</v>
      </c>
      <c r="G61" s="20">
        <v>925.86927190212998</v>
      </c>
      <c r="H61" s="20">
        <v>25035.437145518001</v>
      </c>
    </row>
    <row r="62" spans="1:8" ht="153" customHeight="1" x14ac:dyDescent="0.25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25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977.26418061766003</v>
      </c>
      <c r="H63" s="20">
        <v>977.26418061766003</v>
      </c>
    </row>
    <row r="64" spans="1:8" x14ac:dyDescent="0.25">
      <c r="A64" s="6">
        <v>12</v>
      </c>
      <c r="B64" s="6" t="s">
        <v>77</v>
      </c>
      <c r="C64" s="7" t="s">
        <v>78</v>
      </c>
      <c r="D64" s="20">
        <v>0</v>
      </c>
      <c r="E64" s="20">
        <v>0</v>
      </c>
      <c r="F64" s="20">
        <v>0</v>
      </c>
      <c r="G64" s="20">
        <v>658.45659907205004</v>
      </c>
      <c r="H64" s="20">
        <v>658.45659907205004</v>
      </c>
    </row>
    <row r="65" spans="1:8" ht="16.899999999999999" customHeight="1" x14ac:dyDescent="0.25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1635.7207796897001</v>
      </c>
      <c r="H65" s="20">
        <v>1635.7207796897001</v>
      </c>
    </row>
    <row r="66" spans="1:8" ht="16.899999999999999" customHeight="1" x14ac:dyDescent="0.25">
      <c r="A66" s="6"/>
      <c r="B66" s="9"/>
      <c r="C66" s="9" t="s">
        <v>75</v>
      </c>
      <c r="D66" s="20">
        <v>1880.9655484535999</v>
      </c>
      <c r="E66" s="20">
        <v>296.97151403763002</v>
      </c>
      <c r="F66" s="20">
        <v>21931.630811125</v>
      </c>
      <c r="G66" s="20">
        <v>2561.5900515918001</v>
      </c>
      <c r="H66" s="20">
        <v>26671.157925208001</v>
      </c>
    </row>
    <row r="67" spans="1:8" ht="16.899999999999999" customHeight="1" x14ac:dyDescent="0.25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15" customHeight="1" x14ac:dyDescent="0.25">
      <c r="A68" s="6">
        <v>13</v>
      </c>
      <c r="B68" s="6" t="s">
        <v>73</v>
      </c>
      <c r="C68" s="7" t="s">
        <v>72</v>
      </c>
      <c r="D68" s="20">
        <f>D66 * 3%</f>
        <v>56.428966453607998</v>
      </c>
      <c r="E68" s="20">
        <f>E66 * 3%</f>
        <v>8.9091454211288994</v>
      </c>
      <c r="F68" s="20">
        <f>F66 * 3%</f>
        <v>657.94892433375003</v>
      </c>
      <c r="G68" s="20">
        <f>G66 * 3%</f>
        <v>76.847701547753999</v>
      </c>
      <c r="H68" s="20">
        <f>SUM(D68:G68)</f>
        <v>800.13473775624095</v>
      </c>
    </row>
    <row r="69" spans="1:8" ht="16.899999999999999" customHeight="1" x14ac:dyDescent="0.25">
      <c r="A69" s="6"/>
      <c r="B69" s="9"/>
      <c r="C69" s="9" t="s">
        <v>71</v>
      </c>
      <c r="D69" s="20">
        <f>D68</f>
        <v>56.428966453607998</v>
      </c>
      <c r="E69" s="20">
        <f>E68</f>
        <v>8.9091454211288994</v>
      </c>
      <c r="F69" s="20">
        <f>F68</f>
        <v>657.94892433375003</v>
      </c>
      <c r="G69" s="20">
        <f>G68</f>
        <v>76.847701547753999</v>
      </c>
      <c r="H69" s="20">
        <f>SUM(D69:G69)</f>
        <v>800.13473775624095</v>
      </c>
    </row>
    <row r="70" spans="1:8" ht="16.899999999999999" customHeight="1" x14ac:dyDescent="0.25">
      <c r="A70" s="6"/>
      <c r="B70" s="9"/>
      <c r="C70" s="9" t="s">
        <v>70</v>
      </c>
      <c r="D70" s="20">
        <f>D69 + D66</f>
        <v>1937.3945149072078</v>
      </c>
      <c r="E70" s="20">
        <f>E69 + E66</f>
        <v>305.88065945875894</v>
      </c>
      <c r="F70" s="20">
        <f>F69 + F66</f>
        <v>22589.579735458748</v>
      </c>
      <c r="G70" s="20">
        <f>G69 + G66</f>
        <v>2638.4377531395539</v>
      </c>
      <c r="H70" s="20">
        <f>SUM(D70:G70)</f>
        <v>27471.292662964272</v>
      </c>
    </row>
    <row r="71" spans="1:8" ht="16.899999999999999" customHeight="1" x14ac:dyDescent="0.25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899999999999999" customHeight="1" x14ac:dyDescent="0.25">
      <c r="A72" s="6">
        <v>14</v>
      </c>
      <c r="B72" s="6" t="s">
        <v>68</v>
      </c>
      <c r="C72" s="7" t="s">
        <v>67</v>
      </c>
      <c r="D72" s="20">
        <f>D70 * 20%</f>
        <v>387.47890298144159</v>
      </c>
      <c r="E72" s="20">
        <f>E70 * 20%</f>
        <v>61.176131891751794</v>
      </c>
      <c r="F72" s="20">
        <f>F70 * 20%</f>
        <v>4517.9159470917502</v>
      </c>
      <c r="G72" s="20">
        <f>G70 * 20%</f>
        <v>527.68755062791081</v>
      </c>
      <c r="H72" s="20">
        <f>SUM(D72:G72)</f>
        <v>5494.2585325928549</v>
      </c>
    </row>
    <row r="73" spans="1:8" ht="16.899999999999999" customHeight="1" x14ac:dyDescent="0.25">
      <c r="A73" s="6"/>
      <c r="B73" s="9"/>
      <c r="C73" s="9" t="s">
        <v>66</v>
      </c>
      <c r="D73" s="20">
        <f>D72</f>
        <v>387.47890298144159</v>
      </c>
      <c r="E73" s="20">
        <f>E72</f>
        <v>61.176131891751794</v>
      </c>
      <c r="F73" s="20">
        <f>F72</f>
        <v>4517.9159470917502</v>
      </c>
      <c r="G73" s="20">
        <f>G72</f>
        <v>527.68755062791081</v>
      </c>
      <c r="H73" s="20">
        <f>SUM(D73:G73)</f>
        <v>5494.2585325928549</v>
      </c>
    </row>
    <row r="74" spans="1:8" ht="16.899999999999999" customHeight="1" x14ac:dyDescent="0.25">
      <c r="A74" s="6"/>
      <c r="B74" s="9"/>
      <c r="C74" s="9" t="s">
        <v>65</v>
      </c>
      <c r="D74" s="20">
        <f>D73 + D70</f>
        <v>2324.8734178886493</v>
      </c>
      <c r="E74" s="20">
        <f>E73 + E70</f>
        <v>367.05679135051071</v>
      </c>
      <c r="F74" s="20">
        <f>F73 + F70</f>
        <v>27107.4956825505</v>
      </c>
      <c r="G74" s="20">
        <f>G73 + G70</f>
        <v>3166.1253037674646</v>
      </c>
      <c r="H74" s="20">
        <f>SUM(D74:G74)</f>
        <v>32965.55119555712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25">
      <c r="A2" s="1"/>
      <c r="B2" s="1" t="s">
        <v>80</v>
      </c>
      <c r="C2" s="99" t="s">
        <v>3</v>
      </c>
      <c r="D2" s="99"/>
      <c r="E2" s="99"/>
      <c r="F2" s="99"/>
      <c r="G2" s="99"/>
      <c r="H2" s="99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81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82</v>
      </c>
      <c r="C7" s="29" t="s">
        <v>26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100" t="s">
        <v>5</v>
      </c>
      <c r="B10" s="100" t="s">
        <v>14</v>
      </c>
      <c r="C10" s="100" t="s">
        <v>83</v>
      </c>
      <c r="D10" s="101" t="s">
        <v>16</v>
      </c>
      <c r="E10" s="102"/>
      <c r="F10" s="102"/>
      <c r="G10" s="102"/>
      <c r="H10" s="103"/>
      <c r="J10" s="5"/>
    </row>
    <row r="11" spans="1:14" ht="59.25" customHeight="1" x14ac:dyDescent="0.25">
      <c r="A11" s="100"/>
      <c r="B11" s="100"/>
      <c r="C11" s="10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84</v>
      </c>
      <c r="C13" s="25" t="s">
        <v>85</v>
      </c>
      <c r="D13" s="19">
        <v>1250.3752792830001</v>
      </c>
      <c r="E13" s="19">
        <v>47.115210708622001</v>
      </c>
      <c r="F13" s="19">
        <v>9798.1961886406007</v>
      </c>
      <c r="G13" s="19">
        <v>0</v>
      </c>
      <c r="H13" s="19">
        <v>11095.686678632001</v>
      </c>
      <c r="J13" s="5"/>
    </row>
    <row r="14" spans="1:14" ht="16.899999999999999" customHeight="1" x14ac:dyDescent="0.25">
      <c r="A14" s="6"/>
      <c r="B14" s="9"/>
      <c r="C14" s="9" t="s">
        <v>86</v>
      </c>
      <c r="D14" s="19">
        <v>1250.3752792830001</v>
      </c>
      <c r="E14" s="19">
        <v>47.115210708622001</v>
      </c>
      <c r="F14" s="19">
        <v>9798.1961886406007</v>
      </c>
      <c r="G14" s="19">
        <v>0</v>
      </c>
      <c r="H14" s="19">
        <v>11095.686678632001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25">
      <c r="A2" s="1"/>
      <c r="B2" s="1" t="s">
        <v>80</v>
      </c>
      <c r="C2" s="99" t="s">
        <v>3</v>
      </c>
      <c r="D2" s="99"/>
      <c r="E2" s="99"/>
      <c r="F2" s="99"/>
      <c r="G2" s="99"/>
      <c r="H2" s="99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87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82</v>
      </c>
      <c r="C7" s="29" t="s">
        <v>49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100" t="s">
        <v>5</v>
      </c>
      <c r="B10" s="100" t="s">
        <v>14</v>
      </c>
      <c r="C10" s="100" t="s">
        <v>83</v>
      </c>
      <c r="D10" s="101" t="s">
        <v>16</v>
      </c>
      <c r="E10" s="102"/>
      <c r="F10" s="102"/>
      <c r="G10" s="102"/>
      <c r="H10" s="103"/>
      <c r="J10" s="5"/>
    </row>
    <row r="11" spans="1:14" ht="59.25" customHeight="1" x14ac:dyDescent="0.25">
      <c r="A11" s="100"/>
      <c r="B11" s="100"/>
      <c r="C11" s="10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88</v>
      </c>
      <c r="C13" s="25" t="s">
        <v>89</v>
      </c>
      <c r="D13" s="19">
        <v>0</v>
      </c>
      <c r="E13" s="19">
        <v>0</v>
      </c>
      <c r="F13" s="19">
        <v>0</v>
      </c>
      <c r="G13" s="19">
        <v>213.60059398609999</v>
      </c>
      <c r="H13" s="19">
        <v>213.60059398609999</v>
      </c>
      <c r="J13" s="5"/>
    </row>
    <row r="14" spans="1:14" ht="16.899999999999999" customHeight="1" x14ac:dyDescent="0.25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213.60059398609999</v>
      </c>
      <c r="H14" s="19">
        <v>213.60059398609999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25">
      <c r="A2" s="1"/>
      <c r="B2" s="1" t="s">
        <v>80</v>
      </c>
      <c r="C2" s="99" t="s">
        <v>3</v>
      </c>
      <c r="D2" s="99"/>
      <c r="E2" s="99"/>
      <c r="F2" s="99"/>
      <c r="G2" s="99"/>
      <c r="H2" s="99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90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82</v>
      </c>
      <c r="C7" s="29" t="s">
        <v>91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100" t="s">
        <v>5</v>
      </c>
      <c r="B10" s="100" t="s">
        <v>14</v>
      </c>
      <c r="C10" s="100" t="s">
        <v>83</v>
      </c>
      <c r="D10" s="101" t="s">
        <v>16</v>
      </c>
      <c r="E10" s="102"/>
      <c r="F10" s="102"/>
      <c r="G10" s="102"/>
      <c r="H10" s="103"/>
      <c r="J10" s="5"/>
    </row>
    <row r="11" spans="1:14" ht="59.25" customHeight="1" x14ac:dyDescent="0.25">
      <c r="A11" s="100"/>
      <c r="B11" s="100"/>
      <c r="C11" s="10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92</v>
      </c>
      <c r="C13" s="25" t="s">
        <v>91</v>
      </c>
      <c r="D13" s="19">
        <v>0</v>
      </c>
      <c r="E13" s="19">
        <v>0</v>
      </c>
      <c r="F13" s="19">
        <v>0</v>
      </c>
      <c r="G13" s="19">
        <v>977.26418061766003</v>
      </c>
      <c r="H13" s="19">
        <v>977.26418061766003</v>
      </c>
      <c r="J13" s="5"/>
    </row>
    <row r="14" spans="1:14" ht="16.899999999999999" customHeight="1" x14ac:dyDescent="0.25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977.26418061766003</v>
      </c>
      <c r="H14" s="19">
        <v>977.26418061766003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25">
      <c r="A2" s="1"/>
      <c r="B2" s="1" t="s">
        <v>80</v>
      </c>
      <c r="C2" s="99" t="s">
        <v>3</v>
      </c>
      <c r="D2" s="99"/>
      <c r="E2" s="99"/>
      <c r="F2" s="99"/>
      <c r="G2" s="99"/>
      <c r="H2" s="99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93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82</v>
      </c>
      <c r="C7" s="29" t="s">
        <v>94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100" t="s">
        <v>5</v>
      </c>
      <c r="B10" s="100" t="s">
        <v>14</v>
      </c>
      <c r="C10" s="100" t="s">
        <v>83</v>
      </c>
      <c r="D10" s="101" t="s">
        <v>16</v>
      </c>
      <c r="E10" s="102"/>
      <c r="F10" s="102"/>
      <c r="G10" s="102"/>
      <c r="H10" s="103"/>
      <c r="J10" s="5"/>
    </row>
    <row r="11" spans="1:14" ht="59.25" customHeight="1" x14ac:dyDescent="0.25">
      <c r="A11" s="100"/>
      <c r="B11" s="100"/>
      <c r="C11" s="10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95</v>
      </c>
      <c r="C13" s="25" t="s">
        <v>96</v>
      </c>
      <c r="D13" s="19">
        <v>544.11333548826997</v>
      </c>
      <c r="E13" s="19">
        <v>235.54545007454999</v>
      </c>
      <c r="F13" s="19">
        <v>12133.434622483999</v>
      </c>
      <c r="G13" s="19">
        <v>0</v>
      </c>
      <c r="H13" s="19">
        <v>12913.093408047</v>
      </c>
      <c r="J13" s="5"/>
    </row>
    <row r="14" spans="1:14" ht="16.899999999999999" customHeight="1" x14ac:dyDescent="0.25">
      <c r="A14" s="6"/>
      <c r="B14" s="9"/>
      <c r="C14" s="9" t="s">
        <v>86</v>
      </c>
      <c r="D14" s="19">
        <v>544.11333548826997</v>
      </c>
      <c r="E14" s="19">
        <v>235.54545007454999</v>
      </c>
      <c r="F14" s="19">
        <v>12133.434622483999</v>
      </c>
      <c r="G14" s="19">
        <v>0</v>
      </c>
      <c r="H14" s="19">
        <v>12913.093408047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25">
      <c r="A2" s="1"/>
      <c r="B2" s="1" t="s">
        <v>80</v>
      </c>
      <c r="C2" s="99" t="s">
        <v>3</v>
      </c>
      <c r="D2" s="99"/>
      <c r="E2" s="99"/>
      <c r="F2" s="99"/>
      <c r="G2" s="99"/>
      <c r="H2" s="99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97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82</v>
      </c>
      <c r="C7" s="29" t="s">
        <v>94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100" t="s">
        <v>5</v>
      </c>
      <c r="B10" s="100" t="s">
        <v>14</v>
      </c>
      <c r="C10" s="100" t="s">
        <v>83</v>
      </c>
      <c r="D10" s="101" t="s">
        <v>16</v>
      </c>
      <c r="E10" s="102"/>
      <c r="F10" s="102"/>
      <c r="G10" s="102"/>
      <c r="H10" s="103"/>
      <c r="J10" s="5"/>
    </row>
    <row r="11" spans="1:14" ht="59.25" customHeight="1" x14ac:dyDescent="0.25">
      <c r="A11" s="100"/>
      <c r="B11" s="100"/>
      <c r="C11" s="10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98</v>
      </c>
      <c r="C13" s="25" t="s">
        <v>99</v>
      </c>
      <c r="D13" s="19">
        <v>0</v>
      </c>
      <c r="E13" s="19">
        <v>0</v>
      </c>
      <c r="F13" s="19">
        <v>0</v>
      </c>
      <c r="G13" s="19">
        <v>547.04092453394003</v>
      </c>
      <c r="H13" s="19">
        <v>547.04092453394003</v>
      </c>
      <c r="J13" s="5"/>
    </row>
    <row r="14" spans="1:14" ht="16.899999999999999" customHeight="1" x14ac:dyDescent="0.25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547.04092453394003</v>
      </c>
      <c r="H14" s="19">
        <v>547.04092453394003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25">
      <c r="A2" s="1"/>
      <c r="B2" s="1" t="s">
        <v>80</v>
      </c>
      <c r="C2" s="99" t="s">
        <v>3</v>
      </c>
      <c r="D2" s="99"/>
      <c r="E2" s="99"/>
      <c r="F2" s="99"/>
      <c r="G2" s="99"/>
      <c r="H2" s="99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100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82</v>
      </c>
      <c r="C7" s="29" t="s">
        <v>101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100" t="s">
        <v>5</v>
      </c>
      <c r="B10" s="100" t="s">
        <v>14</v>
      </c>
      <c r="C10" s="100" t="s">
        <v>83</v>
      </c>
      <c r="D10" s="101" t="s">
        <v>16</v>
      </c>
      <c r="E10" s="102"/>
      <c r="F10" s="102"/>
      <c r="G10" s="102"/>
      <c r="H10" s="103"/>
      <c r="J10" s="5"/>
    </row>
    <row r="11" spans="1:14" ht="59.25" customHeight="1" x14ac:dyDescent="0.25">
      <c r="A11" s="100"/>
      <c r="B11" s="100"/>
      <c r="C11" s="10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92</v>
      </c>
      <c r="C13" s="25" t="s">
        <v>101</v>
      </c>
      <c r="D13" s="19">
        <v>0</v>
      </c>
      <c r="E13" s="19">
        <v>0</v>
      </c>
      <c r="F13" s="19">
        <v>0</v>
      </c>
      <c r="G13" s="19">
        <v>658.45659907205004</v>
      </c>
      <c r="H13" s="19">
        <v>658.45659907205004</v>
      </c>
      <c r="J13" s="5"/>
    </row>
    <row r="14" spans="1:14" ht="16.899999999999999" customHeight="1" x14ac:dyDescent="0.25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658.45659907205004</v>
      </c>
      <c r="H14" s="19">
        <v>658.45659907205004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87" workbookViewId="0">
      <selection activeCell="H3" sqref="H3:H62"/>
    </sheetView>
  </sheetViews>
  <sheetFormatPr defaultColWidth="8.7109375" defaultRowHeight="18.75" x14ac:dyDescent="0.25"/>
  <cols>
    <col min="1" max="1" width="18" style="39" customWidth="1"/>
    <col min="2" max="2" width="92.7109375" style="37" customWidth="1"/>
    <col min="3" max="3" width="30" style="37" customWidth="1"/>
    <col min="4" max="4" width="15.7109375" style="38" customWidth="1"/>
    <col min="5" max="6" width="14.28515625" style="38" customWidth="1"/>
    <col min="7" max="7" width="20.140625" style="38" customWidth="1"/>
    <col min="8" max="8" width="136.28515625" style="37" customWidth="1"/>
    <col min="10" max="10" width="19.42578125" customWidth="1"/>
  </cols>
  <sheetData>
    <row r="1" spans="1:8" ht="76.150000000000006" customHeight="1" x14ac:dyDescent="0.25">
      <c r="A1" s="36" t="s">
        <v>102</v>
      </c>
      <c r="B1" s="36" t="s">
        <v>103</v>
      </c>
      <c r="C1" s="36" t="s">
        <v>104</v>
      </c>
      <c r="D1" s="36" t="s">
        <v>105</v>
      </c>
      <c r="E1" s="36" t="s">
        <v>106</v>
      </c>
      <c r="F1" s="36" t="s">
        <v>107</v>
      </c>
      <c r="G1" s="36" t="s">
        <v>108</v>
      </c>
      <c r="H1" s="36" t="s">
        <v>109</v>
      </c>
    </row>
    <row r="2" spans="1:8" x14ac:dyDescent="0.25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5.5" x14ac:dyDescent="0.25">
      <c r="A3" s="112" t="s">
        <v>26</v>
      </c>
      <c r="B3" s="106"/>
      <c r="C3" s="44"/>
      <c r="D3" s="42">
        <v>11095.686678632001</v>
      </c>
      <c r="E3" s="40"/>
      <c r="F3" s="40"/>
      <c r="G3" s="40"/>
      <c r="H3" s="47"/>
    </row>
    <row r="4" spans="1:8" x14ac:dyDescent="0.25">
      <c r="A4" s="107" t="s">
        <v>110</v>
      </c>
      <c r="B4" s="41" t="s">
        <v>111</v>
      </c>
      <c r="C4" s="44"/>
      <c r="D4" s="42">
        <v>1250.3752792830001</v>
      </c>
      <c r="E4" s="40"/>
      <c r="F4" s="40"/>
      <c r="G4" s="40"/>
      <c r="H4" s="47"/>
    </row>
    <row r="5" spans="1:8" x14ac:dyDescent="0.25">
      <c r="A5" s="107"/>
      <c r="B5" s="41" t="s">
        <v>112</v>
      </c>
      <c r="C5" s="36"/>
      <c r="D5" s="42">
        <v>47.115210708622001</v>
      </c>
      <c r="E5" s="40"/>
      <c r="F5" s="40"/>
      <c r="G5" s="40"/>
      <c r="H5" s="46"/>
    </row>
    <row r="6" spans="1:8" x14ac:dyDescent="0.25">
      <c r="A6" s="110"/>
      <c r="B6" s="41" t="s">
        <v>113</v>
      </c>
      <c r="C6" s="36"/>
      <c r="D6" s="42">
        <v>9798.1961886406007</v>
      </c>
      <c r="E6" s="40"/>
      <c r="F6" s="40"/>
      <c r="G6" s="40"/>
      <c r="H6" s="46"/>
    </row>
    <row r="7" spans="1:8" x14ac:dyDescent="0.25">
      <c r="A7" s="110"/>
      <c r="B7" s="41" t="s">
        <v>114</v>
      </c>
      <c r="C7" s="36"/>
      <c r="D7" s="42">
        <v>0</v>
      </c>
      <c r="E7" s="40"/>
      <c r="F7" s="40"/>
      <c r="G7" s="40"/>
      <c r="H7" s="46"/>
    </row>
    <row r="8" spans="1:8" x14ac:dyDescent="0.25">
      <c r="A8" s="108" t="s">
        <v>85</v>
      </c>
      <c r="B8" s="109"/>
      <c r="C8" s="107" t="s">
        <v>117</v>
      </c>
      <c r="D8" s="43">
        <v>11095.686678632001</v>
      </c>
      <c r="E8" s="40">
        <v>2</v>
      </c>
      <c r="F8" s="40" t="s">
        <v>115</v>
      </c>
      <c r="G8" s="43">
        <v>5547.8433393161004</v>
      </c>
      <c r="H8" s="46"/>
    </row>
    <row r="9" spans="1:8" x14ac:dyDescent="0.25">
      <c r="A9" s="111">
        <v>1</v>
      </c>
      <c r="B9" s="41" t="s">
        <v>111</v>
      </c>
      <c r="C9" s="107"/>
      <c r="D9" s="43">
        <v>1250.3752792830001</v>
      </c>
      <c r="E9" s="40"/>
      <c r="F9" s="40"/>
      <c r="G9" s="40"/>
      <c r="H9" s="110" t="s">
        <v>116</v>
      </c>
    </row>
    <row r="10" spans="1:8" x14ac:dyDescent="0.25">
      <c r="A10" s="107"/>
      <c r="B10" s="41" t="s">
        <v>112</v>
      </c>
      <c r="C10" s="107"/>
      <c r="D10" s="43">
        <v>47.115210708622001</v>
      </c>
      <c r="E10" s="40"/>
      <c r="F10" s="40"/>
      <c r="G10" s="40"/>
      <c r="H10" s="110"/>
    </row>
    <row r="11" spans="1:8" x14ac:dyDescent="0.25">
      <c r="A11" s="107"/>
      <c r="B11" s="41" t="s">
        <v>113</v>
      </c>
      <c r="C11" s="107"/>
      <c r="D11" s="43">
        <v>9798.1961886406007</v>
      </c>
      <c r="E11" s="40"/>
      <c r="F11" s="40"/>
      <c r="G11" s="40"/>
      <c r="H11" s="110"/>
    </row>
    <row r="12" spans="1:8" x14ac:dyDescent="0.25">
      <c r="A12" s="107"/>
      <c r="B12" s="41" t="s">
        <v>114</v>
      </c>
      <c r="C12" s="107"/>
      <c r="D12" s="43">
        <v>0</v>
      </c>
      <c r="E12" s="40"/>
      <c r="F12" s="40"/>
      <c r="G12" s="40"/>
      <c r="H12" s="110"/>
    </row>
    <row r="13" spans="1:8" ht="25.5" x14ac:dyDescent="0.25">
      <c r="A13" s="105" t="s">
        <v>49</v>
      </c>
      <c r="B13" s="106"/>
      <c r="C13" s="36"/>
      <c r="D13" s="42">
        <v>213.60059398609999</v>
      </c>
      <c r="E13" s="40"/>
      <c r="F13" s="40"/>
      <c r="G13" s="40"/>
      <c r="H13" s="46"/>
    </row>
    <row r="14" spans="1:8" x14ac:dyDescent="0.25">
      <c r="A14" s="107" t="s">
        <v>118</v>
      </c>
      <c r="B14" s="41" t="s">
        <v>111</v>
      </c>
      <c r="C14" s="36"/>
      <c r="D14" s="42">
        <v>0</v>
      </c>
      <c r="E14" s="40"/>
      <c r="F14" s="40"/>
      <c r="G14" s="40"/>
      <c r="H14" s="46"/>
    </row>
    <row r="15" spans="1:8" x14ac:dyDescent="0.25">
      <c r="A15" s="107"/>
      <c r="B15" s="41" t="s">
        <v>112</v>
      </c>
      <c r="C15" s="36"/>
      <c r="D15" s="42">
        <v>0</v>
      </c>
      <c r="E15" s="40"/>
      <c r="F15" s="40"/>
      <c r="G15" s="40"/>
      <c r="H15" s="46"/>
    </row>
    <row r="16" spans="1:8" x14ac:dyDescent="0.25">
      <c r="A16" s="107"/>
      <c r="B16" s="41" t="s">
        <v>113</v>
      </c>
      <c r="C16" s="36"/>
      <c r="D16" s="42">
        <v>0</v>
      </c>
      <c r="E16" s="40"/>
      <c r="F16" s="40"/>
      <c r="G16" s="40"/>
      <c r="H16" s="46"/>
    </row>
    <row r="17" spans="1:8" x14ac:dyDescent="0.25">
      <c r="A17" s="107"/>
      <c r="B17" s="41" t="s">
        <v>114</v>
      </c>
      <c r="C17" s="36"/>
      <c r="D17" s="42">
        <v>213.60059398609999</v>
      </c>
      <c r="E17" s="40"/>
      <c r="F17" s="40"/>
      <c r="G17" s="40"/>
      <c r="H17" s="46"/>
    </row>
    <row r="18" spans="1:8" x14ac:dyDescent="0.25">
      <c r="A18" s="108" t="s">
        <v>89</v>
      </c>
      <c r="B18" s="109"/>
      <c r="C18" s="107" t="s">
        <v>117</v>
      </c>
      <c r="D18" s="43">
        <v>213.60059398609999</v>
      </c>
      <c r="E18" s="40">
        <v>2</v>
      </c>
      <c r="F18" s="40" t="s">
        <v>115</v>
      </c>
      <c r="G18" s="43">
        <v>106.80029699305</v>
      </c>
      <c r="H18" s="46"/>
    </row>
    <row r="19" spans="1:8" x14ac:dyDescent="0.25">
      <c r="A19" s="111">
        <v>1</v>
      </c>
      <c r="B19" s="41" t="s">
        <v>111</v>
      </c>
      <c r="C19" s="107"/>
      <c r="D19" s="43">
        <v>0</v>
      </c>
      <c r="E19" s="40"/>
      <c r="F19" s="40"/>
      <c r="G19" s="40"/>
      <c r="H19" s="110" t="s">
        <v>116</v>
      </c>
    </row>
    <row r="20" spans="1:8" x14ac:dyDescent="0.25">
      <c r="A20" s="107"/>
      <c r="B20" s="41" t="s">
        <v>112</v>
      </c>
      <c r="C20" s="107"/>
      <c r="D20" s="43">
        <v>0</v>
      </c>
      <c r="E20" s="40"/>
      <c r="F20" s="40"/>
      <c r="G20" s="40"/>
      <c r="H20" s="110"/>
    </row>
    <row r="21" spans="1:8" x14ac:dyDescent="0.25">
      <c r="A21" s="107"/>
      <c r="B21" s="41" t="s">
        <v>113</v>
      </c>
      <c r="C21" s="107"/>
      <c r="D21" s="43">
        <v>0</v>
      </c>
      <c r="E21" s="40"/>
      <c r="F21" s="40"/>
      <c r="G21" s="40"/>
      <c r="H21" s="110"/>
    </row>
    <row r="22" spans="1:8" x14ac:dyDescent="0.25">
      <c r="A22" s="107"/>
      <c r="B22" s="41" t="s">
        <v>114</v>
      </c>
      <c r="C22" s="107"/>
      <c r="D22" s="43">
        <v>213.60059398609999</v>
      </c>
      <c r="E22" s="40"/>
      <c r="F22" s="40"/>
      <c r="G22" s="40"/>
      <c r="H22" s="110"/>
    </row>
    <row r="23" spans="1:8" ht="25.5" x14ac:dyDescent="0.25">
      <c r="A23" s="105" t="s">
        <v>91</v>
      </c>
      <c r="B23" s="106"/>
      <c r="C23" s="36"/>
      <c r="D23" s="42">
        <v>977.26418061766003</v>
      </c>
      <c r="E23" s="40"/>
      <c r="F23" s="40"/>
      <c r="G23" s="40"/>
      <c r="H23" s="46"/>
    </row>
    <row r="24" spans="1:8" x14ac:dyDescent="0.25">
      <c r="A24" s="107" t="s">
        <v>119</v>
      </c>
      <c r="B24" s="41" t="s">
        <v>111</v>
      </c>
      <c r="C24" s="36"/>
      <c r="D24" s="42">
        <v>0</v>
      </c>
      <c r="E24" s="40"/>
      <c r="F24" s="40"/>
      <c r="G24" s="40"/>
      <c r="H24" s="46"/>
    </row>
    <row r="25" spans="1:8" x14ac:dyDescent="0.25">
      <c r="A25" s="107"/>
      <c r="B25" s="41" t="s">
        <v>112</v>
      </c>
      <c r="C25" s="36"/>
      <c r="D25" s="42">
        <v>0</v>
      </c>
      <c r="E25" s="40"/>
      <c r="F25" s="40"/>
      <c r="G25" s="40"/>
      <c r="H25" s="46"/>
    </row>
    <row r="26" spans="1:8" x14ac:dyDescent="0.25">
      <c r="A26" s="107"/>
      <c r="B26" s="41" t="s">
        <v>113</v>
      </c>
      <c r="C26" s="36"/>
      <c r="D26" s="42">
        <v>0</v>
      </c>
      <c r="E26" s="40"/>
      <c r="F26" s="40"/>
      <c r="G26" s="40"/>
      <c r="H26" s="46"/>
    </row>
    <row r="27" spans="1:8" x14ac:dyDescent="0.25">
      <c r="A27" s="107"/>
      <c r="B27" s="41" t="s">
        <v>114</v>
      </c>
      <c r="C27" s="36"/>
      <c r="D27" s="42">
        <v>977.26418061766003</v>
      </c>
      <c r="E27" s="40"/>
      <c r="F27" s="40"/>
      <c r="G27" s="40"/>
      <c r="H27" s="46"/>
    </row>
    <row r="28" spans="1:8" x14ac:dyDescent="0.25">
      <c r="A28" s="108" t="s">
        <v>91</v>
      </c>
      <c r="B28" s="109"/>
      <c r="C28" s="107" t="s">
        <v>117</v>
      </c>
      <c r="D28" s="43">
        <v>977.26418061766003</v>
      </c>
      <c r="E28" s="40">
        <v>2</v>
      </c>
      <c r="F28" s="40" t="s">
        <v>115</v>
      </c>
      <c r="G28" s="43">
        <v>488.63209030883002</v>
      </c>
      <c r="H28" s="46"/>
    </row>
    <row r="29" spans="1:8" x14ac:dyDescent="0.25">
      <c r="A29" s="111">
        <v>1</v>
      </c>
      <c r="B29" s="41" t="s">
        <v>111</v>
      </c>
      <c r="C29" s="107"/>
      <c r="D29" s="43">
        <v>0</v>
      </c>
      <c r="E29" s="40"/>
      <c r="F29" s="40"/>
      <c r="G29" s="40"/>
      <c r="H29" s="110" t="s">
        <v>116</v>
      </c>
    </row>
    <row r="30" spans="1:8" x14ac:dyDescent="0.25">
      <c r="A30" s="107"/>
      <c r="B30" s="41" t="s">
        <v>112</v>
      </c>
      <c r="C30" s="107"/>
      <c r="D30" s="43">
        <v>0</v>
      </c>
      <c r="E30" s="40"/>
      <c r="F30" s="40"/>
      <c r="G30" s="40"/>
      <c r="H30" s="110"/>
    </row>
    <row r="31" spans="1:8" x14ac:dyDescent="0.25">
      <c r="A31" s="107"/>
      <c r="B31" s="41" t="s">
        <v>113</v>
      </c>
      <c r="C31" s="107"/>
      <c r="D31" s="43">
        <v>0</v>
      </c>
      <c r="E31" s="40"/>
      <c r="F31" s="40"/>
      <c r="G31" s="40"/>
      <c r="H31" s="110"/>
    </row>
    <row r="32" spans="1:8" x14ac:dyDescent="0.25">
      <c r="A32" s="107"/>
      <c r="B32" s="41" t="s">
        <v>114</v>
      </c>
      <c r="C32" s="107"/>
      <c r="D32" s="43">
        <v>977.26418061766003</v>
      </c>
      <c r="E32" s="40"/>
      <c r="F32" s="40"/>
      <c r="G32" s="40"/>
      <c r="H32" s="110"/>
    </row>
    <row r="33" spans="1:8" ht="25.5" x14ac:dyDescent="0.25">
      <c r="A33" s="105" t="s">
        <v>94</v>
      </c>
      <c r="B33" s="106"/>
      <c r="C33" s="36"/>
      <c r="D33" s="42">
        <v>13460.134332580999</v>
      </c>
      <c r="E33" s="40"/>
      <c r="F33" s="40"/>
      <c r="G33" s="40"/>
      <c r="H33" s="46"/>
    </row>
    <row r="34" spans="1:8" x14ac:dyDescent="0.25">
      <c r="A34" s="107" t="s">
        <v>27</v>
      </c>
      <c r="B34" s="41" t="s">
        <v>111</v>
      </c>
      <c r="C34" s="36"/>
      <c r="D34" s="42">
        <v>544.11333548826997</v>
      </c>
      <c r="E34" s="40"/>
      <c r="F34" s="40"/>
      <c r="G34" s="40"/>
      <c r="H34" s="46"/>
    </row>
    <row r="35" spans="1:8" x14ac:dyDescent="0.25">
      <c r="A35" s="107"/>
      <c r="B35" s="41" t="s">
        <v>112</v>
      </c>
      <c r="C35" s="36"/>
      <c r="D35" s="42">
        <v>235.54545007454999</v>
      </c>
      <c r="E35" s="40"/>
      <c r="F35" s="40"/>
      <c r="G35" s="40"/>
      <c r="H35" s="46"/>
    </row>
    <row r="36" spans="1:8" x14ac:dyDescent="0.25">
      <c r="A36" s="107"/>
      <c r="B36" s="41" t="s">
        <v>113</v>
      </c>
      <c r="C36" s="36"/>
      <c r="D36" s="42">
        <v>12133.434622483999</v>
      </c>
      <c r="E36" s="40"/>
      <c r="F36" s="40"/>
      <c r="G36" s="40"/>
      <c r="H36" s="46"/>
    </row>
    <row r="37" spans="1:8" x14ac:dyDescent="0.25">
      <c r="A37" s="107"/>
      <c r="B37" s="41" t="s">
        <v>114</v>
      </c>
      <c r="C37" s="36"/>
      <c r="D37" s="42">
        <v>0</v>
      </c>
      <c r="E37" s="40"/>
      <c r="F37" s="40"/>
      <c r="G37" s="40"/>
      <c r="H37" s="46"/>
    </row>
    <row r="38" spans="1:8" x14ac:dyDescent="0.25">
      <c r="A38" s="108" t="s">
        <v>96</v>
      </c>
      <c r="B38" s="109"/>
      <c r="C38" s="107" t="s">
        <v>122</v>
      </c>
      <c r="D38" s="43">
        <v>12913.093408047</v>
      </c>
      <c r="E38" s="40">
        <v>8</v>
      </c>
      <c r="F38" s="40" t="s">
        <v>120</v>
      </c>
      <c r="G38" s="43">
        <v>1614.1366760059</v>
      </c>
      <c r="H38" s="46"/>
    </row>
    <row r="39" spans="1:8" x14ac:dyDescent="0.25">
      <c r="A39" s="111">
        <v>1</v>
      </c>
      <c r="B39" s="41" t="s">
        <v>111</v>
      </c>
      <c r="C39" s="107"/>
      <c r="D39" s="43">
        <v>544.11333548826997</v>
      </c>
      <c r="E39" s="40"/>
      <c r="F39" s="40"/>
      <c r="G39" s="40"/>
      <c r="H39" s="110" t="s">
        <v>121</v>
      </c>
    </row>
    <row r="40" spans="1:8" x14ac:dyDescent="0.25">
      <c r="A40" s="107"/>
      <c r="B40" s="41" t="s">
        <v>112</v>
      </c>
      <c r="C40" s="107"/>
      <c r="D40" s="43">
        <v>235.54545007454999</v>
      </c>
      <c r="E40" s="40"/>
      <c r="F40" s="40"/>
      <c r="G40" s="40"/>
      <c r="H40" s="110"/>
    </row>
    <row r="41" spans="1:8" x14ac:dyDescent="0.25">
      <c r="A41" s="107"/>
      <c r="B41" s="41" t="s">
        <v>113</v>
      </c>
      <c r="C41" s="107"/>
      <c r="D41" s="43">
        <v>12133.434622483999</v>
      </c>
      <c r="E41" s="40"/>
      <c r="F41" s="40"/>
      <c r="G41" s="40"/>
      <c r="H41" s="110"/>
    </row>
    <row r="42" spans="1:8" x14ac:dyDescent="0.25">
      <c r="A42" s="107"/>
      <c r="B42" s="41" t="s">
        <v>114</v>
      </c>
      <c r="C42" s="107"/>
      <c r="D42" s="43">
        <v>0</v>
      </c>
      <c r="E42" s="40"/>
      <c r="F42" s="40"/>
      <c r="G42" s="40"/>
      <c r="H42" s="110"/>
    </row>
    <row r="43" spans="1:8" x14ac:dyDescent="0.25">
      <c r="A43" s="107" t="s">
        <v>56</v>
      </c>
      <c r="B43" s="41" t="s">
        <v>111</v>
      </c>
      <c r="C43" s="36"/>
      <c r="D43" s="42">
        <v>544.11333548826997</v>
      </c>
      <c r="E43" s="40"/>
      <c r="F43" s="40"/>
      <c r="G43" s="40"/>
      <c r="H43" s="46"/>
    </row>
    <row r="44" spans="1:8" x14ac:dyDescent="0.25">
      <c r="A44" s="107"/>
      <c r="B44" s="41" t="s">
        <v>112</v>
      </c>
      <c r="C44" s="36"/>
      <c r="D44" s="42">
        <v>235.54545007454999</v>
      </c>
      <c r="E44" s="40"/>
      <c r="F44" s="40"/>
      <c r="G44" s="40"/>
      <c r="H44" s="46"/>
    </row>
    <row r="45" spans="1:8" x14ac:dyDescent="0.25">
      <c r="A45" s="107"/>
      <c r="B45" s="41" t="s">
        <v>113</v>
      </c>
      <c r="C45" s="36"/>
      <c r="D45" s="42">
        <v>12133.434622483999</v>
      </c>
      <c r="E45" s="40"/>
      <c r="F45" s="40"/>
      <c r="G45" s="40"/>
      <c r="H45" s="46"/>
    </row>
    <row r="46" spans="1:8" x14ac:dyDescent="0.25">
      <c r="A46" s="107"/>
      <c r="B46" s="41" t="s">
        <v>114</v>
      </c>
      <c r="C46" s="36"/>
      <c r="D46" s="42">
        <v>547.04092453394003</v>
      </c>
      <c r="E46" s="40"/>
      <c r="F46" s="40"/>
      <c r="G46" s="40"/>
      <c r="H46" s="46"/>
    </row>
    <row r="47" spans="1:8" x14ac:dyDescent="0.25">
      <c r="A47" s="108" t="s">
        <v>99</v>
      </c>
      <c r="B47" s="109"/>
      <c r="C47" s="107" t="s">
        <v>122</v>
      </c>
      <c r="D47" s="43">
        <v>547.04092453394003</v>
      </c>
      <c r="E47" s="40">
        <v>8</v>
      </c>
      <c r="F47" s="40" t="s">
        <v>120</v>
      </c>
      <c r="G47" s="43">
        <v>68.380115566743001</v>
      </c>
      <c r="H47" s="46"/>
    </row>
    <row r="48" spans="1:8" x14ac:dyDescent="0.25">
      <c r="A48" s="111">
        <v>1</v>
      </c>
      <c r="B48" s="41" t="s">
        <v>111</v>
      </c>
      <c r="C48" s="107"/>
      <c r="D48" s="43">
        <v>0</v>
      </c>
      <c r="E48" s="40"/>
      <c r="F48" s="40"/>
      <c r="G48" s="40"/>
      <c r="H48" s="110" t="s">
        <v>121</v>
      </c>
    </row>
    <row r="49" spans="1:8" x14ac:dyDescent="0.25">
      <c r="A49" s="107"/>
      <c r="B49" s="41" t="s">
        <v>112</v>
      </c>
      <c r="C49" s="107"/>
      <c r="D49" s="43">
        <v>0</v>
      </c>
      <c r="E49" s="40"/>
      <c r="F49" s="40"/>
      <c r="G49" s="40"/>
      <c r="H49" s="110"/>
    </row>
    <row r="50" spans="1:8" x14ac:dyDescent="0.25">
      <c r="A50" s="107"/>
      <c r="B50" s="41" t="s">
        <v>113</v>
      </c>
      <c r="C50" s="107"/>
      <c r="D50" s="43">
        <v>0</v>
      </c>
      <c r="E50" s="40"/>
      <c r="F50" s="40"/>
      <c r="G50" s="40"/>
      <c r="H50" s="110"/>
    </row>
    <row r="51" spans="1:8" x14ac:dyDescent="0.25">
      <c r="A51" s="107"/>
      <c r="B51" s="41" t="s">
        <v>114</v>
      </c>
      <c r="C51" s="107"/>
      <c r="D51" s="43">
        <v>547.04092453394003</v>
      </c>
      <c r="E51" s="40"/>
      <c r="F51" s="40"/>
      <c r="G51" s="40"/>
      <c r="H51" s="110"/>
    </row>
    <row r="52" spans="1:8" ht="25.5" x14ac:dyDescent="0.25">
      <c r="A52" s="105" t="s">
        <v>101</v>
      </c>
      <c r="B52" s="106"/>
      <c r="C52" s="36"/>
      <c r="D52" s="42">
        <v>658.45659907205004</v>
      </c>
      <c r="E52" s="40"/>
      <c r="F52" s="40"/>
      <c r="G52" s="40"/>
      <c r="H52" s="46"/>
    </row>
    <row r="53" spans="1:8" x14ac:dyDescent="0.25">
      <c r="A53" s="107" t="s">
        <v>77</v>
      </c>
      <c r="B53" s="41" t="s">
        <v>111</v>
      </c>
      <c r="C53" s="36"/>
      <c r="D53" s="42">
        <v>0</v>
      </c>
      <c r="E53" s="40"/>
      <c r="F53" s="40"/>
      <c r="G53" s="40"/>
      <c r="H53" s="46"/>
    </row>
    <row r="54" spans="1:8" x14ac:dyDescent="0.25">
      <c r="A54" s="107"/>
      <c r="B54" s="41" t="s">
        <v>112</v>
      </c>
      <c r="C54" s="36"/>
      <c r="D54" s="42">
        <v>0</v>
      </c>
      <c r="E54" s="40"/>
      <c r="F54" s="40"/>
      <c r="G54" s="40"/>
      <c r="H54" s="46"/>
    </row>
    <row r="55" spans="1:8" x14ac:dyDescent="0.25">
      <c r="A55" s="107"/>
      <c r="B55" s="41" t="s">
        <v>113</v>
      </c>
      <c r="C55" s="36"/>
      <c r="D55" s="42">
        <v>0</v>
      </c>
      <c r="E55" s="40"/>
      <c r="F55" s="40"/>
      <c r="G55" s="40"/>
      <c r="H55" s="46"/>
    </row>
    <row r="56" spans="1:8" x14ac:dyDescent="0.25">
      <c r="A56" s="107"/>
      <c r="B56" s="41" t="s">
        <v>114</v>
      </c>
      <c r="C56" s="36"/>
      <c r="D56" s="42">
        <v>658.45659907205004</v>
      </c>
      <c r="E56" s="40"/>
      <c r="F56" s="40"/>
      <c r="G56" s="40"/>
      <c r="H56" s="46"/>
    </row>
    <row r="57" spans="1:8" x14ac:dyDescent="0.25">
      <c r="A57" s="108" t="s">
        <v>101</v>
      </c>
      <c r="B57" s="109"/>
      <c r="C57" s="107" t="s">
        <v>122</v>
      </c>
      <c r="D57" s="43">
        <v>658.45659907205004</v>
      </c>
      <c r="E57" s="40">
        <v>8</v>
      </c>
      <c r="F57" s="40" t="s">
        <v>120</v>
      </c>
      <c r="G57" s="43">
        <v>82.307074884005999</v>
      </c>
      <c r="H57" s="46"/>
    </row>
    <row r="58" spans="1:8" x14ac:dyDescent="0.25">
      <c r="A58" s="111">
        <v>1</v>
      </c>
      <c r="B58" s="41" t="s">
        <v>111</v>
      </c>
      <c r="C58" s="107"/>
      <c r="D58" s="43">
        <v>0</v>
      </c>
      <c r="E58" s="40"/>
      <c r="F58" s="40"/>
      <c r="G58" s="40"/>
      <c r="H58" s="110" t="s">
        <v>121</v>
      </c>
    </row>
    <row r="59" spans="1:8" x14ac:dyDescent="0.25">
      <c r="A59" s="107"/>
      <c r="B59" s="41" t="s">
        <v>112</v>
      </c>
      <c r="C59" s="107"/>
      <c r="D59" s="43">
        <v>0</v>
      </c>
      <c r="E59" s="40"/>
      <c r="F59" s="40"/>
      <c r="G59" s="40"/>
      <c r="H59" s="110"/>
    </row>
    <row r="60" spans="1:8" x14ac:dyDescent="0.25">
      <c r="A60" s="107"/>
      <c r="B60" s="41" t="s">
        <v>113</v>
      </c>
      <c r="C60" s="107"/>
      <c r="D60" s="43">
        <v>0</v>
      </c>
      <c r="E60" s="40"/>
      <c r="F60" s="40"/>
      <c r="G60" s="40"/>
      <c r="H60" s="110"/>
    </row>
    <row r="61" spans="1:8" x14ac:dyDescent="0.25">
      <c r="A61" s="107"/>
      <c r="B61" s="41" t="s">
        <v>114</v>
      </c>
      <c r="C61" s="107"/>
      <c r="D61" s="43">
        <v>658.45659907205004</v>
      </c>
      <c r="E61" s="40"/>
      <c r="F61" s="40"/>
      <c r="G61" s="40"/>
      <c r="H61" s="110"/>
    </row>
    <row r="62" spans="1:8" x14ac:dyDescent="0.25">
      <c r="A62" s="45"/>
      <c r="C62" s="45"/>
      <c r="D62" s="39"/>
      <c r="E62" s="39"/>
      <c r="F62" s="39"/>
      <c r="G62" s="39"/>
      <c r="H62" s="48"/>
    </row>
    <row r="64" spans="1:8" x14ac:dyDescent="0.25">
      <c r="A64" s="104" t="s">
        <v>123</v>
      </c>
      <c r="B64" s="104"/>
      <c r="C64" s="104"/>
      <c r="D64" s="104"/>
      <c r="E64" s="104"/>
      <c r="F64" s="104"/>
      <c r="G64" s="104"/>
      <c r="H64" s="104"/>
    </row>
    <row r="65" spans="1:8" x14ac:dyDescent="0.25">
      <c r="A65" s="104" t="s">
        <v>124</v>
      </c>
      <c r="B65" s="104"/>
      <c r="C65" s="104"/>
      <c r="D65" s="104"/>
      <c r="E65" s="104"/>
      <c r="F65" s="104"/>
      <c r="G65" s="104"/>
      <c r="H65" s="104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 </vt:lpstr>
      <vt:lpstr>ССР</vt:lpstr>
      <vt:lpstr>ОСР 528-02-01</vt:lpstr>
      <vt:lpstr>ОСР 528-09-01</vt:lpstr>
      <vt:lpstr>ОСР 528-12-01</vt:lpstr>
      <vt:lpstr>ОСР 322-02-01</vt:lpstr>
      <vt:lpstr>ОСР 322-09-01</vt:lpstr>
      <vt:lpstr>ОСР 322-12-01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Evgeniy Diachkov</cp:lastModifiedBy>
  <dcterms:created xsi:type="dcterms:W3CDTF">2021-08-10T06:39:51Z</dcterms:created>
  <dcterms:modified xsi:type="dcterms:W3CDTF">2025-10-22T09:05:05Z</dcterms:modified>
  <cp:category/>
</cp:coreProperties>
</file>